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V4 v6 replacement\Phase 2\17 BidDocs\4 AbsOfBid\"/>
    </mc:Choice>
  </mc:AlternateContent>
  <xr:revisionPtr revIDLastSave="0" documentId="13_ncr:1_{9DEAD04B-8BA8-4115-9FA5-5598A0566DB5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Original bid" sheetId="11" r:id="rId1"/>
    <sheet name="Reconciled bid " sheetId="13" r:id="rId2"/>
    <sheet name="Reconciled Qty with Contr's amt" sheetId="5" state="hidden" r:id="rId3"/>
  </sheets>
  <definedNames>
    <definedName name="_xlnm.Print_Area" localSheetId="0">'Original bid'!$A$1:$AC$138</definedName>
    <definedName name="_xlnm.Print_Area" localSheetId="1">'Reconciled bid '!$A$1:$AC$143</definedName>
    <definedName name="_xlnm.Print_Titles" localSheetId="0">'Original bid'!$11:$12</definedName>
    <definedName name="_xlnm.Print_Titles" localSheetId="1">'Reconciled bid '!$11:$12</definedName>
    <definedName name="_xlnm.Print_Titles" localSheetId="2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3" i="13" l="1"/>
  <c r="S133" i="13"/>
  <c r="X131" i="13"/>
  <c r="S131" i="13"/>
  <c r="X129" i="13"/>
  <c r="X128" i="13"/>
  <c r="S128" i="13"/>
  <c r="X127" i="13"/>
  <c r="S127" i="13"/>
  <c r="X120" i="13"/>
  <c r="X119" i="13"/>
  <c r="X118" i="13"/>
  <c r="X117" i="13"/>
  <c r="X116" i="13"/>
  <c r="X115" i="13"/>
  <c r="X114" i="13"/>
  <c r="T120" i="13"/>
  <c r="X111" i="13"/>
  <c r="X110" i="13"/>
  <c r="X109" i="13"/>
  <c r="X108" i="13"/>
  <c r="X107" i="13"/>
  <c r="X106" i="13"/>
  <c r="X105" i="13"/>
  <c r="X103" i="13"/>
  <c r="T111" i="13"/>
  <c r="X98" i="13"/>
  <c r="X97" i="13"/>
  <c r="X80" i="13"/>
  <c r="X89" i="13" s="1"/>
  <c r="X81" i="13"/>
  <c r="X82" i="13"/>
  <c r="X83" i="13"/>
  <c r="X84" i="13"/>
  <c r="X85" i="13"/>
  <c r="X86" i="13"/>
  <c r="X87" i="13"/>
  <c r="X88" i="13"/>
  <c r="X77" i="13"/>
  <c r="X92" i="13" l="1"/>
  <c r="X93" i="13"/>
  <c r="X94" i="13"/>
  <c r="X95" i="13"/>
  <c r="X96" i="13"/>
  <c r="T9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57" i="13"/>
  <c r="X42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1" i="13"/>
  <c r="X40" i="13"/>
  <c r="X39" i="13"/>
  <c r="X35" i="13"/>
  <c r="X34" i="13"/>
  <c r="X33" i="13"/>
  <c r="X32" i="13"/>
  <c r="X31" i="13"/>
  <c r="X30" i="13"/>
  <c r="X28" i="13"/>
  <c r="X27" i="13"/>
  <c r="X26" i="13"/>
  <c r="X25" i="13"/>
  <c r="X24" i="13"/>
  <c r="X22" i="13"/>
  <c r="X21" i="13"/>
  <c r="X20" i="13"/>
  <c r="X19" i="13"/>
  <c r="X18" i="13"/>
  <c r="X17" i="13"/>
  <c r="X15" i="13"/>
  <c r="X14" i="13"/>
  <c r="X36" i="13" l="1"/>
  <c r="S88" i="13"/>
  <c r="S77" i="13"/>
  <c r="S74" i="13"/>
  <c r="S109" i="13"/>
  <c r="S102" i="13" l="1"/>
  <c r="S95" i="13"/>
  <c r="S93" i="13"/>
  <c r="S104" i="13"/>
  <c r="S119" i="13"/>
  <c r="S118" i="13"/>
  <c r="S117" i="13"/>
  <c r="S116" i="13"/>
  <c r="S115" i="13"/>
  <c r="S114" i="13"/>
  <c r="S106" i="13"/>
  <c r="S105" i="13"/>
  <c r="S103" i="13"/>
  <c r="S94" i="13"/>
  <c r="S92" i="13"/>
  <c r="S87" i="13"/>
  <c r="S86" i="13"/>
  <c r="S85" i="13"/>
  <c r="S84" i="13"/>
  <c r="S83" i="13"/>
  <c r="S82" i="13"/>
  <c r="S81" i="13"/>
  <c r="S80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1" i="13"/>
  <c r="S20" i="13"/>
  <c r="S19" i="13"/>
  <c r="S18" i="13"/>
  <c r="S17" i="13"/>
  <c r="S36" i="13" s="1"/>
  <c r="S15" i="13"/>
  <c r="S14" i="13"/>
  <c r="N73" i="13"/>
  <c r="N72" i="13"/>
  <c r="N120" i="13"/>
  <c r="I99" i="13"/>
  <c r="I111" i="13"/>
  <c r="N102" i="13"/>
  <c r="I102" i="13"/>
  <c r="N104" i="13"/>
  <c r="I104" i="13"/>
  <c r="N93" i="13"/>
  <c r="I93" i="13"/>
  <c r="N87" i="13"/>
  <c r="I87" i="13"/>
  <c r="N41" i="13"/>
  <c r="S111" i="13" l="1"/>
  <c r="S99" i="13"/>
  <c r="S57" i="13"/>
  <c r="N111" i="13"/>
  <c r="S89" i="13"/>
  <c r="AC133" i="13"/>
  <c r="O120" i="13"/>
  <c r="J120" i="13"/>
  <c r="E120" i="13"/>
  <c r="N119" i="13"/>
  <c r="I119" i="13"/>
  <c r="N118" i="13"/>
  <c r="I118" i="13"/>
  <c r="N117" i="13"/>
  <c r="I117" i="13"/>
  <c r="N116" i="13"/>
  <c r="I116" i="13"/>
  <c r="N115" i="13"/>
  <c r="I115" i="13"/>
  <c r="S120" i="13"/>
  <c r="N114" i="13"/>
  <c r="I114" i="13"/>
  <c r="O111" i="13"/>
  <c r="J111" i="13"/>
  <c r="E111" i="13"/>
  <c r="N110" i="13"/>
  <c r="G110" i="13"/>
  <c r="I110" i="13" s="1"/>
  <c r="N109" i="13"/>
  <c r="G109" i="13"/>
  <c r="I109" i="13" s="1"/>
  <c r="N108" i="13"/>
  <c r="G108" i="13"/>
  <c r="I108" i="13" s="1"/>
  <c r="N107" i="13"/>
  <c r="I107" i="13"/>
  <c r="G107" i="13"/>
  <c r="N106" i="13"/>
  <c r="G106" i="13"/>
  <c r="I106" i="13" s="1"/>
  <c r="N105" i="13"/>
  <c r="G105" i="13"/>
  <c r="I105" i="13" s="1"/>
  <c r="N103" i="13"/>
  <c r="G103" i="13"/>
  <c r="I103" i="13" s="1"/>
  <c r="O99" i="13"/>
  <c r="J99" i="13"/>
  <c r="E99" i="13"/>
  <c r="S98" i="13"/>
  <c r="N98" i="13"/>
  <c r="N97" i="13"/>
  <c r="I97" i="13"/>
  <c r="N96" i="13"/>
  <c r="I96" i="13"/>
  <c r="N95" i="13"/>
  <c r="I95" i="13"/>
  <c r="N94" i="13"/>
  <c r="I94" i="13"/>
  <c r="N92" i="13"/>
  <c r="N99" i="13" s="1"/>
  <c r="N129" i="13" s="1"/>
  <c r="I92" i="13"/>
  <c r="N88" i="13"/>
  <c r="I88" i="13"/>
  <c r="N86" i="13"/>
  <c r="I86" i="13"/>
  <c r="N85" i="13"/>
  <c r="I85" i="13"/>
  <c r="N84" i="13"/>
  <c r="I84" i="13"/>
  <c r="N83" i="13"/>
  <c r="I83" i="13"/>
  <c r="N82" i="13"/>
  <c r="I82" i="13"/>
  <c r="N81" i="13"/>
  <c r="I81" i="13"/>
  <c r="N80" i="13"/>
  <c r="I80" i="13"/>
  <c r="I89" i="13" s="1"/>
  <c r="N71" i="13"/>
  <c r="I71" i="13"/>
  <c r="N70" i="13"/>
  <c r="I70" i="13"/>
  <c r="N69" i="13"/>
  <c r="I69" i="13"/>
  <c r="N68" i="13"/>
  <c r="I68" i="13"/>
  <c r="N67" i="13"/>
  <c r="I67" i="13"/>
  <c r="N66" i="13"/>
  <c r="G66" i="13"/>
  <c r="I66" i="13" s="1"/>
  <c r="N65" i="13"/>
  <c r="G65" i="13"/>
  <c r="I65" i="13" s="1"/>
  <c r="N64" i="13"/>
  <c r="I64" i="13"/>
  <c r="N63" i="13"/>
  <c r="G63" i="13"/>
  <c r="I63" i="13" s="1"/>
  <c r="N62" i="13"/>
  <c r="I62" i="13"/>
  <c r="N61" i="13"/>
  <c r="I61" i="13"/>
  <c r="N60" i="13"/>
  <c r="I60" i="13"/>
  <c r="N59" i="13"/>
  <c r="I59" i="13"/>
  <c r="N54" i="13"/>
  <c r="I54" i="13"/>
  <c r="N53" i="13"/>
  <c r="I53" i="13"/>
  <c r="N52" i="13"/>
  <c r="I52" i="13"/>
  <c r="N51" i="13"/>
  <c r="I51" i="13"/>
  <c r="N50" i="13"/>
  <c r="I50" i="13"/>
  <c r="N49" i="13"/>
  <c r="G49" i="13"/>
  <c r="I49" i="13" s="1"/>
  <c r="N48" i="13"/>
  <c r="G48" i="13"/>
  <c r="I48" i="13" s="1"/>
  <c r="N47" i="13"/>
  <c r="G47" i="13"/>
  <c r="I47" i="13" s="1"/>
  <c r="N46" i="13"/>
  <c r="G46" i="13"/>
  <c r="I46" i="13" s="1"/>
  <c r="N45" i="13"/>
  <c r="I45" i="13"/>
  <c r="N44" i="13"/>
  <c r="I44" i="13"/>
  <c r="N43" i="13"/>
  <c r="I43" i="13"/>
  <c r="N42" i="13"/>
  <c r="I42" i="13"/>
  <c r="N40" i="13"/>
  <c r="I40" i="13"/>
  <c r="N39" i="13"/>
  <c r="I39" i="13"/>
  <c r="G39" i="13"/>
  <c r="N35" i="13"/>
  <c r="I35" i="13"/>
  <c r="N34" i="13"/>
  <c r="N36" i="13" s="1"/>
  <c r="I34" i="13"/>
  <c r="N33" i="13"/>
  <c r="I33" i="13"/>
  <c r="N32" i="13"/>
  <c r="I32" i="13"/>
  <c r="N31" i="13"/>
  <c r="I31" i="13"/>
  <c r="N30" i="13"/>
  <c r="I30" i="13"/>
  <c r="N29" i="13"/>
  <c r="I29" i="13"/>
  <c r="N28" i="13"/>
  <c r="I28" i="13"/>
  <c r="N27" i="13"/>
  <c r="I27" i="13"/>
  <c r="N26" i="13"/>
  <c r="I26" i="13"/>
  <c r="N25" i="13"/>
  <c r="I25" i="13"/>
  <c r="N24" i="13"/>
  <c r="I24" i="13"/>
  <c r="S22" i="13"/>
  <c r="N22" i="13"/>
  <c r="I22" i="13"/>
  <c r="N21" i="13"/>
  <c r="I21" i="13"/>
  <c r="N20" i="13"/>
  <c r="I20" i="13"/>
  <c r="N19" i="13"/>
  <c r="I19" i="13"/>
  <c r="N18" i="13"/>
  <c r="I18" i="13"/>
  <c r="N17" i="13"/>
  <c r="I17" i="13"/>
  <c r="N15" i="13"/>
  <c r="I15" i="13"/>
  <c r="N14" i="13"/>
  <c r="I14" i="13"/>
  <c r="X114" i="11"/>
  <c r="X113" i="11"/>
  <c r="X112" i="11"/>
  <c r="X111" i="11"/>
  <c r="X110" i="11"/>
  <c r="X109" i="11"/>
  <c r="X105" i="11"/>
  <c r="X104" i="11"/>
  <c r="X103" i="11"/>
  <c r="X102" i="11"/>
  <c r="X101" i="11"/>
  <c r="X100" i="11"/>
  <c r="X99" i="11"/>
  <c r="X94" i="11"/>
  <c r="X93" i="11"/>
  <c r="X73" i="11"/>
  <c r="T115" i="11"/>
  <c r="T106" i="11"/>
  <c r="T96" i="11"/>
  <c r="X95" i="11"/>
  <c r="X92" i="11"/>
  <c r="X91" i="11"/>
  <c r="X90" i="11"/>
  <c r="X86" i="11"/>
  <c r="X85" i="11"/>
  <c r="X84" i="11"/>
  <c r="X83" i="11"/>
  <c r="X82" i="11"/>
  <c r="X81" i="11"/>
  <c r="X80" i="11"/>
  <c r="X79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76" i="11" s="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2" i="11"/>
  <c r="X21" i="11"/>
  <c r="X20" i="11"/>
  <c r="X19" i="11"/>
  <c r="X18" i="11"/>
  <c r="X17" i="11"/>
  <c r="X15" i="11"/>
  <c r="X14" i="11"/>
  <c r="S104" i="11"/>
  <c r="N89" i="13" l="1"/>
  <c r="N77" i="13"/>
  <c r="N57" i="13"/>
  <c r="I120" i="13"/>
  <c r="I57" i="13"/>
  <c r="I36" i="13"/>
  <c r="S129" i="13"/>
  <c r="I127" i="13"/>
  <c r="N127" i="13"/>
  <c r="I129" i="13"/>
  <c r="I77" i="13"/>
  <c r="X96" i="11"/>
  <c r="X115" i="11"/>
  <c r="X106" i="11"/>
  <c r="X87" i="11"/>
  <c r="X56" i="11"/>
  <c r="X36" i="11"/>
  <c r="X122" i="11" s="1"/>
  <c r="S72" i="11"/>
  <c r="S71" i="11"/>
  <c r="S76" i="11" s="1"/>
  <c r="S33" i="11"/>
  <c r="S29" i="11"/>
  <c r="O115" i="11"/>
  <c r="S114" i="11"/>
  <c r="S113" i="11"/>
  <c r="S112" i="11"/>
  <c r="S111" i="11"/>
  <c r="S110" i="11"/>
  <c r="S109" i="11"/>
  <c r="O106" i="11"/>
  <c r="S101" i="11"/>
  <c r="S100" i="11"/>
  <c r="S99" i="11"/>
  <c r="O96" i="11"/>
  <c r="S95" i="11"/>
  <c r="S92" i="11"/>
  <c r="S91" i="11"/>
  <c r="S90" i="11"/>
  <c r="S86" i="11"/>
  <c r="S85" i="11"/>
  <c r="S84" i="11"/>
  <c r="S83" i="11"/>
  <c r="S82" i="11"/>
  <c r="S81" i="11"/>
  <c r="S80" i="11"/>
  <c r="S79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5" i="11"/>
  <c r="S34" i="11"/>
  <c r="S32" i="11"/>
  <c r="S31" i="11"/>
  <c r="S30" i="11"/>
  <c r="S28" i="11"/>
  <c r="S27" i="11"/>
  <c r="S26" i="11"/>
  <c r="S25" i="11"/>
  <c r="S24" i="11"/>
  <c r="S22" i="11"/>
  <c r="S21" i="11"/>
  <c r="S20" i="11"/>
  <c r="S19" i="11"/>
  <c r="S18" i="11"/>
  <c r="S17" i="11"/>
  <c r="S15" i="11"/>
  <c r="S14" i="11"/>
  <c r="N112" i="11"/>
  <c r="N95" i="11"/>
  <c r="J96" i="11"/>
  <c r="E96" i="11"/>
  <c r="J115" i="11"/>
  <c r="N114" i="11"/>
  <c r="N113" i="11"/>
  <c r="N111" i="11"/>
  <c r="N110" i="11"/>
  <c r="N109" i="11"/>
  <c r="J106" i="11"/>
  <c r="N105" i="11"/>
  <c r="N104" i="11"/>
  <c r="N103" i="11"/>
  <c r="N102" i="11"/>
  <c r="N101" i="11"/>
  <c r="N100" i="11"/>
  <c r="N99" i="11"/>
  <c r="N94" i="11"/>
  <c r="N93" i="11"/>
  <c r="N92" i="11"/>
  <c r="N96" i="11" s="1"/>
  <c r="N91" i="11"/>
  <c r="N90" i="11"/>
  <c r="N86" i="11"/>
  <c r="N85" i="11"/>
  <c r="N84" i="11"/>
  <c r="N83" i="11"/>
  <c r="N82" i="11"/>
  <c r="N81" i="11"/>
  <c r="N80" i="11"/>
  <c r="N79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2" i="11"/>
  <c r="N21" i="11"/>
  <c r="N20" i="11"/>
  <c r="N19" i="11"/>
  <c r="N18" i="11"/>
  <c r="N17" i="11"/>
  <c r="N15" i="11"/>
  <c r="N14" i="11"/>
  <c r="N128" i="13" l="1"/>
  <c r="N124" i="13" s="1"/>
  <c r="I128" i="13"/>
  <c r="I123" i="13" s="1"/>
  <c r="AC128" i="11"/>
  <c r="X124" i="11"/>
  <c r="X123" i="11"/>
  <c r="S115" i="11"/>
  <c r="S106" i="11"/>
  <c r="S96" i="11"/>
  <c r="S87" i="11"/>
  <c r="S56" i="11"/>
  <c r="S36" i="11"/>
  <c r="S122" i="11" s="1"/>
  <c r="N56" i="11"/>
  <c r="N76" i="11"/>
  <c r="N115" i="11"/>
  <c r="N87" i="11"/>
  <c r="N36" i="11"/>
  <c r="N122" i="11" s="1"/>
  <c r="N106" i="11"/>
  <c r="N124" i="11" s="1"/>
  <c r="E115" i="11"/>
  <c r="I114" i="11"/>
  <c r="I113" i="11"/>
  <c r="I112" i="11"/>
  <c r="I111" i="11"/>
  <c r="I110" i="11"/>
  <c r="I115" i="11" s="1"/>
  <c r="I109" i="11"/>
  <c r="E106" i="11"/>
  <c r="G105" i="11"/>
  <c r="I105" i="11" s="1"/>
  <c r="I104" i="11"/>
  <c r="G104" i="11"/>
  <c r="G103" i="11"/>
  <c r="I103" i="11" s="1"/>
  <c r="G102" i="11"/>
  <c r="I102" i="11" s="1"/>
  <c r="I101" i="11"/>
  <c r="G101" i="11"/>
  <c r="G100" i="11"/>
  <c r="I100" i="11" s="1"/>
  <c r="G99" i="11"/>
  <c r="I99" i="11" s="1"/>
  <c r="I94" i="11"/>
  <c r="I93" i="11"/>
  <c r="I92" i="11"/>
  <c r="I91" i="11"/>
  <c r="I90" i="11"/>
  <c r="I96" i="11" s="1"/>
  <c r="I86" i="11"/>
  <c r="I85" i="11"/>
  <c r="I84" i="11"/>
  <c r="I83" i="11"/>
  <c r="I82" i="11"/>
  <c r="I81" i="11"/>
  <c r="I80" i="11"/>
  <c r="I79" i="11"/>
  <c r="I87" i="11" s="1"/>
  <c r="I70" i="11"/>
  <c r="I69" i="11"/>
  <c r="I68" i="11"/>
  <c r="I67" i="11"/>
  <c r="I66" i="11"/>
  <c r="G65" i="11"/>
  <c r="I65" i="11" s="1"/>
  <c r="I64" i="11"/>
  <c r="G64" i="11"/>
  <c r="G63" i="11"/>
  <c r="I63" i="11" s="1"/>
  <c r="G62" i="11"/>
  <c r="I62" i="11" s="1"/>
  <c r="I61" i="11"/>
  <c r="I60" i="11"/>
  <c r="I59" i="11"/>
  <c r="G58" i="11"/>
  <c r="I58" i="11" s="1"/>
  <c r="I76" i="11" s="1"/>
  <c r="I53" i="11"/>
  <c r="I52" i="11"/>
  <c r="I51" i="11"/>
  <c r="I50" i="11"/>
  <c r="I49" i="11"/>
  <c r="G48" i="11"/>
  <c r="I48" i="11" s="1"/>
  <c r="I47" i="11"/>
  <c r="G47" i="11"/>
  <c r="G46" i="11"/>
  <c r="I46" i="11" s="1"/>
  <c r="G45" i="11"/>
  <c r="I45" i="11" s="1"/>
  <c r="I44" i="11"/>
  <c r="I43" i="11"/>
  <c r="I42" i="11"/>
  <c r="I41" i="11"/>
  <c r="G40" i="11"/>
  <c r="I40" i="11" s="1"/>
  <c r="I39" i="11"/>
  <c r="G39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2" i="11"/>
  <c r="I21" i="11"/>
  <c r="I20" i="11"/>
  <c r="I19" i="11"/>
  <c r="I18" i="11"/>
  <c r="I17" i="11"/>
  <c r="I15" i="11"/>
  <c r="I36" i="11" s="1"/>
  <c r="I122" i="11" s="1"/>
  <c r="I14" i="11"/>
  <c r="N123" i="13" l="1"/>
  <c r="N130" i="13" s="1"/>
  <c r="N133" i="13" s="1"/>
  <c r="I130" i="13"/>
  <c r="I124" i="13"/>
  <c r="X118" i="11"/>
  <c r="X119" i="11"/>
  <c r="S124" i="11"/>
  <c r="S123" i="11"/>
  <c r="N123" i="11"/>
  <c r="N118" i="11"/>
  <c r="N119" i="11"/>
  <c r="I56" i="11"/>
  <c r="I123" i="11" s="1"/>
  <c r="I106" i="11"/>
  <c r="I124" i="11" s="1"/>
  <c r="X126" i="11" l="1"/>
  <c r="X128" i="11" s="1"/>
  <c r="I131" i="13"/>
  <c r="I133" i="13" s="1"/>
  <c r="S119" i="11"/>
  <c r="S118" i="11"/>
  <c r="N125" i="11"/>
  <c r="N126" i="11" s="1"/>
  <c r="N128" i="11" s="1"/>
  <c r="I119" i="11"/>
  <c r="I125" i="11"/>
  <c r="I118" i="11"/>
  <c r="I126" i="11" s="1"/>
  <c r="I128" i="11" s="1"/>
  <c r="S126" i="11" l="1"/>
  <c r="S128" i="11" s="1"/>
</calcChain>
</file>

<file path=xl/sharedStrings.xml><?xml version="1.0" encoding="utf-8"?>
<sst xmlns="http://schemas.openxmlformats.org/spreadsheetml/2006/main" count="1067" uniqueCount="172">
  <si>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</si>
  <si>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</si>
  <si>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</si>
  <si>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</si>
  <si>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</si>
  <si>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</si>
  <si>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</si>
  <si>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</si>
  <si>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</si>
  <si>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</si>
  <si>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</si>
  <si>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</si>
  <si>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</si>
  <si>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</si>
  <si>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</si>
  <si>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</si>
  <si>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</si>
  <si>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</si>
  <si>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</si>
  <si>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</si>
  <si>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</si>
  <si>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</si>
  <si>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</si>
  <si>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</si>
  <si>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</si>
  <si>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</si>
  <si>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</si>
  <si>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</si>
  <si>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</si>
  <si>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</si>
  <si>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</si>
  <si>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</si>
  <si>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</si>
  <si>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</si>
  <si>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</si>
  <si>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</si>
  <si>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</si>
  <si>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</si>
  <si>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</si>
  <si>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</si>
  <si>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</si>
  <si>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</si>
  <si>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</si>
  <si>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</si>
  <si>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</si>
  <si>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</si>
  <si>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</si>
  <si>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</si>
  <si>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</si>
  <si>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>Welding Panel (both for 440 and 220 volts supply )</t>
  </si>
  <si>
    <t xml:space="preserve"> </t>
  </si>
  <si>
    <t>Sub-Total</t>
  </si>
  <si>
    <t>CONSUMABLES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</si>
  <si>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</si>
  <si>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</si>
  <si>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</si>
  <si>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</si>
  <si>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 xml:space="preserve">      Foreman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</si>
  <si>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</si>
  <si>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</si>
  <si>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</si>
  <si>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</si>
  <si>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</si>
  <si>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</si>
  <si>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</si>
  <si>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</si>
  <si>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</si>
  <si>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</si>
  <si>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</si>
  <si>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</si>
  <si>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</si>
  <si>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</si>
  <si>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E.</t>
  </si>
  <si>
    <t>G.</t>
  </si>
  <si>
    <t>H.</t>
  </si>
  <si>
    <t>Administrative</t>
  </si>
  <si>
    <t>As built drawing</t>
  </si>
  <si>
    <t>Demobilization</t>
  </si>
  <si>
    <t>Mobilization/Temfacil/Housing, Personnel travel, etc.</t>
  </si>
  <si>
    <t>Project Head</t>
  </si>
  <si>
    <t>Project Engineer</t>
  </si>
  <si>
    <t>d. Safety Signages</t>
  </si>
  <si>
    <t>F.</t>
  </si>
  <si>
    <t xml:space="preserve">      Safety Officer</t>
  </si>
  <si>
    <t>Tungsten Rod</t>
  </si>
  <si>
    <t>b. Dust Mask N95</t>
  </si>
  <si>
    <t xml:space="preserve">Portable Grinders 4"Ø  with double insulation standard </t>
  </si>
  <si>
    <t>F O R M S</t>
  </si>
  <si>
    <t>BID BREAKDOWN DATA SHEET</t>
  </si>
  <si>
    <t>PROJECT TITLE:</t>
  </si>
  <si>
    <t>COST CENTER:</t>
  </si>
  <si>
    <t>Reference:</t>
  </si>
  <si>
    <r>
      <t>MARK ANTHONY A. PA</t>
    </r>
    <r>
      <rPr>
        <b/>
        <sz val="11"/>
        <color theme="1"/>
        <rFont val="Calibri"/>
        <family val="2"/>
      </rPr>
      <t>ǸA</t>
    </r>
  </si>
  <si>
    <t>tube</t>
  </si>
  <si>
    <t>jar</t>
  </si>
  <si>
    <t xml:space="preserve">      Project Engineer/Quality Officer</t>
  </si>
  <si>
    <t>In-house (original bid) + contractors (original bid)</t>
  </si>
  <si>
    <t>In-house</t>
  </si>
  <si>
    <t>Extension wire</t>
  </si>
  <si>
    <t>APCI</t>
  </si>
  <si>
    <t>SUPPLY OF MATERIALS, LABOR, CONSUMABLES, TOOLS AND TECHNICAL SUPERVISION FOR THE PROPOSED REPLACEMENT OF V4 AND V6 LINE</t>
  </si>
  <si>
    <t xml:space="preserve">e. Fire Blanket </t>
  </si>
  <si>
    <t>f. Welding blanket</t>
  </si>
  <si>
    <t xml:space="preserve">Portable Grinders 7"Ø with double insulation standard </t>
  </si>
  <si>
    <t>A frame-Ladder with Certificate</t>
  </si>
  <si>
    <t>Hand pallet, 3 tons</t>
  </si>
  <si>
    <t>Chain Block (1T) with certificate</t>
  </si>
  <si>
    <t>Scaffolding with blind caps</t>
  </si>
  <si>
    <t>Coffee hygiene uniform (4 shirt, 2 pants)</t>
  </si>
  <si>
    <t>Fabrication and installation of V4 pipeline for extraction cell 1 - 8 with 1 set spare</t>
  </si>
  <si>
    <t>SS304 Seamless Pipe 50mm dia. x sch. 40 x 6m (from manifold to expulsion valve)</t>
  </si>
  <si>
    <t>Lngth</t>
  </si>
  <si>
    <t>SS304 Seamless Pipe 40mm dia. x sch. 40 x 6m (for V10 &amp; V20)</t>
  </si>
  <si>
    <t>SS304 Slip-On Flange DN50, PN40 x 4 holes with bolts, nuts and washers (from manifold to expulsion valve)</t>
  </si>
  <si>
    <t>SS304 Slip-On Flange DN50, PN40 x 8 holes with bolts, nuts and washers (from manifold to expulsion valve)</t>
  </si>
  <si>
    <t>SS304 Weld Neck Flange DN50, PN40 x 4 holes with bolts, nuts and washers (from manifold to expulsion valve)</t>
  </si>
  <si>
    <t>SS304 Weld Neck Flange DN40, PN40 x 4 holes with bolts, nuts and washers (for V10 &amp; V20)</t>
  </si>
  <si>
    <t>SS304 Long radius elbow 50mm dia. x sch. 40 x90 degree x take off as per drawing (from manifold to expulsion valve)</t>
  </si>
  <si>
    <t>SS304 Equal tee 50mm dia. x sch. 40 (from manifold to expulsion valve)</t>
  </si>
  <si>
    <t>SS304 Un-Equal tee 50mm dia. x 40mm dia. x sch. 40 (for V10 &amp; V20)</t>
  </si>
  <si>
    <t>SS304 transmitter fitting (from manifold to expulsion valve)</t>
  </si>
  <si>
    <t>SS304 Angle bar 38mm x 5mm thk x 6m (pipe support)</t>
  </si>
  <si>
    <t>SS304 Flat bar 25mm x 5mm thk x 6m (pipe support)</t>
  </si>
  <si>
    <t>SS304 M10 Hexagonal bolt x 38mm length with cap nut (pipe support)</t>
  </si>
  <si>
    <t>SS304 Machined Base plate 10mm thk x 150mm x 150mm (pipe support)</t>
  </si>
  <si>
    <t>Hilti M12 anchor bolt with cap nut</t>
  </si>
  <si>
    <t>Non-asbestos gasket 40mm dia., brand: klinger, 3mm thk (NPI to supply)</t>
  </si>
  <si>
    <t>Non-asbestos gasket 50mm dia., brand: klinger, 3mm thk (NPI to supply)</t>
  </si>
  <si>
    <t>Fabrication and installation of V6 pipeline for extraction cell 1 - 8 with 1 set spare</t>
  </si>
  <si>
    <t>SS304 Seamless Pipe 50mm dia. x sch. 40 x 6m (from manifold to v6.1)</t>
  </si>
  <si>
    <t>SS304 Weld Neck Flange DN50, PN40 x 4 holes with bolts, nuts and washers (from manifold to v6.1)</t>
  </si>
  <si>
    <t>SS304 Weld Neck Flange DN40, PN40 x 4 holes with bolts, nuts and washers (for V6E)</t>
  </si>
  <si>
    <t>SS304 Long radius elbow 50mm dia. x sch. 40 x90 degree x take off as per drawing (from manifold to v6.1)</t>
  </si>
  <si>
    <t>SS304 Equal tee 50mm dia. x sch. 40 (from manifold to v6.1)</t>
  </si>
  <si>
    <t>SS304 Un-Equal tee 50mm dia. x 40mm dia. x sch. 40 (for V6E)</t>
  </si>
  <si>
    <t>SS304 Flat bar 25mm x 4mm thk x 6m (pipe support)</t>
  </si>
  <si>
    <t>SS304 Filler Rod</t>
  </si>
  <si>
    <t>Tig cleene</t>
  </si>
  <si>
    <t>Argon Gas</t>
  </si>
  <si>
    <t>LABOR COSTING FOR FABRICATION</t>
  </si>
  <si>
    <t>LABOR COSTING FOR INSTALLATION (every CIP, November to January)</t>
  </si>
  <si>
    <t xml:space="preserve">      Safety  Officer</t>
  </si>
  <si>
    <t>Electrician</t>
  </si>
  <si>
    <t xml:space="preserve">      Skilled Helpers</t>
  </si>
  <si>
    <t>LABOR COSTING FOR COMMISSIONING/START UP SUPPORT</t>
  </si>
  <si>
    <t>I.</t>
  </si>
  <si>
    <t>29 working days</t>
  </si>
  <si>
    <t xml:space="preserve">      Skilled helper</t>
  </si>
  <si>
    <t>36 working days</t>
  </si>
  <si>
    <t>2AJ</t>
  </si>
  <si>
    <t>RHAJTEK</t>
  </si>
  <si>
    <t>OMNI-CREST</t>
  </si>
  <si>
    <t>SS304 Seamless Pipe 40mm dia. x sch. 40 x 6m (going to coustic drain)</t>
  </si>
  <si>
    <t>SS304 Seamless Elbow, 90deg, 40mm dia. x sch. 40 (going to coustic drain)</t>
  </si>
  <si>
    <t>24 working days</t>
  </si>
  <si>
    <t>SS304 Seamless Pipe 40mm dia. x sch. 40 x 6m (from manifold to v6.1)</t>
  </si>
  <si>
    <t>96 working days</t>
  </si>
  <si>
    <t>No quotation submitted</t>
  </si>
  <si>
    <t>In-house (reconciled bid) + contractors (reconciled bid)</t>
  </si>
  <si>
    <t>H-Frame</t>
  </si>
  <si>
    <t>Chain Block (500 kg) with certificate</t>
  </si>
  <si>
    <t>SS304 Split type Flange DN50, PN40 x 4 holes with bolts, nuts and washers (from manifold to expulsion valve)</t>
  </si>
  <si>
    <t>SS304 Split type Flange DN50, PN40 x 8 holes with bolts, nuts and washers (from manifold to expulsion valve)</t>
  </si>
  <si>
    <t>SS304 Seamless Pipe 3/4" dia. x sch. 40 x 6m (pipe support)</t>
  </si>
  <si>
    <t>Sika flex (gray)</t>
  </si>
  <si>
    <t xml:space="preserve">      Project Engineer</t>
  </si>
  <si>
    <t>Quality Officer</t>
  </si>
  <si>
    <t xml:space="preserve">      Project Manager</t>
  </si>
  <si>
    <t>Not included in technical reconciliation</t>
  </si>
  <si>
    <t>32 working days</t>
  </si>
  <si>
    <t>Hand Tools (Complete set of combination wrenches metric standard)</t>
  </si>
  <si>
    <t>69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</si>
</sst>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0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3" fillId="0" borderId="0"/>
    <xf numFmtId="0" fontId="3" fillId="0" borderId="0"/>
  </cellStyleXfs>
  <cellXfs count="4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1" fillId="0" borderId="0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43" fontId="10" fillId="0" borderId="64" xfId="2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right" vertical="center"/>
    </xf>
    <xf numFmtId="0" fontId="10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3" fontId="23" fillId="0" borderId="18" xfId="2" applyFont="1" applyBorder="1" applyAlignment="1">
      <alignment vertical="center"/>
    </xf>
    <xf numFmtId="167" fontId="16" fillId="0" borderId="53" xfId="4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43" fontId="10" fillId="0" borderId="6" xfId="2" applyFont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1" fillId="0" borderId="32" xfId="0" applyFont="1" applyBorder="1" applyAlignment="1">
      <alignment horizontal="center" vertical="center"/>
    </xf>
    <xf numFmtId="43" fontId="10" fillId="0" borderId="18" xfId="2" applyFont="1" applyBorder="1" applyAlignment="1">
      <alignment vertical="center"/>
    </xf>
    <xf numFmtId="43" fontId="10" fillId="0" borderId="5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1" fontId="10" fillId="0" borderId="31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0" fontId="61" fillId="0" borderId="0" xfId="0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0" fontId="60" fillId="0" borderId="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2" fontId="62" fillId="0" borderId="0" xfId="0" applyNumberFormat="1" applyFont="1" applyBorder="1" applyAlignment="1">
      <alignment horizontal="center" vertical="top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68" fontId="19" fillId="0" borderId="53" xfId="4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3" fontId="34" fillId="5" borderId="38" xfId="2" applyFont="1" applyFill="1" applyBorder="1" applyAlignment="1">
      <alignment vertical="center" wrapText="1"/>
    </xf>
    <xf numFmtId="43" fontId="10" fillId="0" borderId="5" xfId="2" applyFont="1" applyBorder="1" applyAlignment="1">
      <alignment vertical="center"/>
    </xf>
    <xf numFmtId="43" fontId="10" fillId="0" borderId="5" xfId="2" applyFont="1" applyBorder="1" applyAlignment="1">
      <alignment vertical="center"/>
    </xf>
    <xf numFmtId="43" fontId="10" fillId="4" borderId="10" xfId="57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 wrapText="1"/>
    </xf>
    <xf numFmtId="4" fontId="10" fillId="2" borderId="5" xfId="0" applyNumberFormat="1" applyFont="1" applyFill="1" applyBorder="1" applyAlignment="1">
      <alignment horizontal="right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4" fontId="10" fillId="2" borderId="5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0" fontId="18" fillId="0" borderId="18" xfId="0" applyFont="1" applyBorder="1" applyAlignment="1">
      <alignment horizontal="center" vertical="center"/>
    </xf>
    <xf numFmtId="43" fontId="10" fillId="0" borderId="6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43" fontId="10" fillId="2" borderId="18" xfId="2" applyFont="1" applyFill="1" applyBorder="1" applyAlignment="1">
      <alignment vertical="center"/>
    </xf>
    <xf numFmtId="43" fontId="10" fillId="2" borderId="5" xfId="2" applyFont="1" applyFill="1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43" fontId="10" fillId="0" borderId="6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10" fillId="0" borderId="18" xfId="2" applyFont="1" applyBorder="1" applyAlignment="1">
      <alignment vertical="center"/>
    </xf>
    <xf numFmtId="4" fontId="10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6" fillId="0" borderId="37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4" fontId="10" fillId="2" borderId="5" xfId="0" applyNumberFormat="1" applyFont="1" applyFill="1" applyBorder="1" applyAlignment="1">
      <alignment horizontal="right" vertical="center" wrapText="1"/>
    </xf>
    <xf numFmtId="43" fontId="10" fillId="2" borderId="18" xfId="2" applyFont="1" applyFill="1" applyBorder="1" applyAlignment="1">
      <alignment vertical="center"/>
    </xf>
    <xf numFmtId="43" fontId="10" fillId="2" borderId="5" xfId="2" applyFont="1" applyFill="1" applyBorder="1" applyAlignment="1">
      <alignment vertical="center"/>
    </xf>
    <xf numFmtId="43" fontId="10" fillId="4" borderId="10" xfId="57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4" fontId="0" fillId="0" borderId="5" xfId="0" applyNumberFormat="1" applyBorder="1"/>
    <xf numFmtId="0" fontId="0" fillId="0" borderId="5" xfId="0" applyBorder="1"/>
    <xf numFmtId="43" fontId="10" fillId="0" borderId="64" xfId="2" applyFont="1" applyBorder="1" applyAlignment="1">
      <alignment vertical="center"/>
    </xf>
    <xf numFmtId="43" fontId="16" fillId="0" borderId="64" xfId="2" applyFont="1" applyFill="1" applyBorder="1" applyAlignment="1">
      <alignment vertical="center"/>
    </xf>
    <xf numFmtId="43" fontId="19" fillId="0" borderId="64" xfId="2" applyFont="1" applyFill="1" applyBorder="1" applyAlignment="1">
      <alignment vertical="center"/>
    </xf>
    <xf numFmtId="43" fontId="17" fillId="0" borderId="64" xfId="2" applyFont="1" applyBorder="1" applyAlignment="1">
      <alignment vertical="center"/>
    </xf>
    <xf numFmtId="43" fontId="24" fillId="0" borderId="64" xfId="2" applyFont="1" applyBorder="1" applyAlignment="1">
      <alignment vertical="center"/>
    </xf>
    <xf numFmtId="43" fontId="19" fillId="0" borderId="64" xfId="2" applyFont="1" applyBorder="1" applyAlignment="1">
      <alignment vertical="center"/>
    </xf>
    <xf numFmtId="1" fontId="10" fillId="5" borderId="31" xfId="0" applyNumberFormat="1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4" fontId="0" fillId="0" borderId="0" xfId="0" applyNumberFormat="1"/>
    <xf numFmtId="0" fontId="11" fillId="2" borderId="1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43" fontId="10" fillId="0" borderId="11" xfId="2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8" fillId="5" borderId="10" xfId="0" applyFont="1" applyFill="1" applyBorder="1" applyAlignment="1">
      <alignment horizontal="left" vertical="center" wrapTex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2" fontId="62" fillId="0" borderId="0" xfId="0" applyNumberFormat="1" applyFont="1" applyBorder="1" applyAlignment="1">
      <alignment horizontal="center" vertical="top"/>
    </xf>
    <xf numFmtId="0" fontId="63" fillId="31" borderId="5" xfId="0" applyFont="1" applyFill="1" applyBorder="1" applyAlignment="1">
      <alignment horizontal="center" vertical="top"/>
    </xf>
    <xf numFmtId="0" fontId="2" fillId="3" borderId="62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0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1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49" fontId="60" fillId="0" borderId="0" xfId="0" applyNumberFormat="1" applyFont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left" vertical="center"/>
    </xf>
    <xf numFmtId="0" fontId="60" fillId="0" borderId="54" xfId="0" applyFont="1" applyBorder="1" applyAlignment="1">
      <alignment horizontal="center" vertical="center" wrapText="1"/>
    </xf>
    <xf numFmtId="2" fontId="62" fillId="0" borderId="54" xfId="0" applyNumberFormat="1" applyFont="1" applyBorder="1" applyAlignment="1">
      <alignment horizontal="center" vertical="top"/>
    </xf>
    <xf numFmtId="0" fontId="35" fillId="0" borderId="62" xfId="0" applyFont="1" applyBorder="1" applyAlignment="1">
      <alignment horizontal="center" vertical="center"/>
    </xf>
    <xf numFmtId="0" fontId="35" fillId="0" borderId="63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5" xfId="0" applyNumberFormat="1" applyFont="1" applyFill="1" applyBorder="1" applyAlignment="1">
      <alignment horizontal="center" vertical="center" wrapText="1"/>
    </xf>
    <xf numFmtId="0" fontId="63" fillId="2" borderId="5" xfId="0" applyFont="1" applyFill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0" fontId="60" fillId="0" borderId="57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wrapText="1"/>
    </xf>
    <xf numFmtId="0" fontId="18" fillId="5" borderId="16" xfId="0" applyFont="1" applyFill="1" applyBorder="1" applyAlignment="1">
      <alignment horizontal="left" vertical="center" wrapText="1"/>
    </xf>
    <xf numFmtId="0" fontId="18" fillId="5" borderId="17" xfId="0" applyFont="1" applyFill="1" applyBorder="1" applyAlignment="1">
      <alignment horizontal="left" vertical="center" indent="2"/>
    </xf>
    <xf numFmtId="0" fontId="11" fillId="5" borderId="10" xfId="0" applyFont="1" applyFill="1" applyBorder="1" applyAlignment="1">
      <alignment horizontal="left" vertical="center" indent="2"/>
    </xf>
    <xf numFmtId="0" fontId="11" fillId="5" borderId="16" xfId="0" applyFont="1" applyFill="1" applyBorder="1" applyAlignment="1">
      <alignment horizontal="left" vertical="center" indent="2"/>
    </xf>
    <xf numFmtId="0" fontId="18" fillId="5" borderId="1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0" fillId="5" borderId="17" xfId="0" applyFont="1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60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" xfId="57" builtinId="3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3 2" xfId="58" xr:uid="{9FBDC2AA-E24C-40C6-961F-A1E2FBF3415D}"/>
    <cellStyle name="Normal 4" xfId="54" xr:uid="{00000000-0005-0000-0000-00002F000000}"/>
    <cellStyle name="Normal 4 2" xfId="59" xr:uid="{887AF88E-A5CE-44B1-B453-6EED039E767E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72011</xdr:colOff>
      <xdr:row>0</xdr:row>
      <xdr:rowOff>18500</xdr:rowOff>
    </xdr:from>
    <xdr:to>
      <xdr:col>28</xdr:col>
      <xdr:colOff>1262812</xdr:colOff>
      <xdr:row>3</xdr:row>
      <xdr:rowOff>154954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C5B99FEA-8761-49DB-8585-6776BEAE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332" y="18500"/>
          <a:ext cx="295973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BD5D2CA1-0A3F-42DE-888C-4E0205668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72011</xdr:colOff>
      <xdr:row>0</xdr:row>
      <xdr:rowOff>18500</xdr:rowOff>
    </xdr:from>
    <xdr:to>
      <xdr:col>28</xdr:col>
      <xdr:colOff>1262812</xdr:colOff>
      <xdr:row>3</xdr:row>
      <xdr:rowOff>154954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9E46D651-37A6-4059-AFCD-78970331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4636" y="18500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144"/>
  <sheetViews>
    <sheetView tabSelected="1" view="pageBreakPreview" zoomScale="70" zoomScaleNormal="70" zoomScaleSheetLayoutView="70"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W109" sqref="W109:W114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34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0.28515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0.28515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0.28515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0.28515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0.28515625" style="5" customWidth="1"/>
    <col min="30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29" ht="15" customHeight="1">
      <c r="A1" s="330"/>
      <c r="B1" s="331"/>
      <c r="C1" s="332"/>
      <c r="D1" s="359" t="s">
        <v>87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30"/>
      <c r="AB1" s="331"/>
      <c r="AC1" s="332"/>
    </row>
    <row r="2" spans="1:29">
      <c r="A2" s="333"/>
      <c r="B2" s="334"/>
      <c r="C2" s="335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33"/>
      <c r="AB2" s="334"/>
      <c r="AC2" s="335"/>
    </row>
    <row r="3" spans="1:29">
      <c r="A3" s="333"/>
      <c r="B3" s="334"/>
      <c r="C3" s="335"/>
      <c r="D3" s="360" t="s">
        <v>88</v>
      </c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33"/>
      <c r="AB3" s="334"/>
      <c r="AC3" s="335"/>
    </row>
    <row r="4" spans="1:29" ht="13.5" customHeight="1">
      <c r="A4" s="336"/>
      <c r="B4" s="337"/>
      <c r="C4" s="338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36"/>
      <c r="AB4" s="337"/>
      <c r="AC4" s="338"/>
    </row>
    <row r="5" spans="1:29" ht="10.5" customHeight="1">
      <c r="A5" s="119"/>
      <c r="B5" s="120"/>
      <c r="C5" s="120"/>
      <c r="D5" s="120"/>
      <c r="E5" s="118"/>
      <c r="F5" s="118"/>
      <c r="G5" s="118"/>
      <c r="H5" s="121"/>
      <c r="I5" s="155"/>
      <c r="J5" s="154"/>
      <c r="K5" s="128"/>
      <c r="L5" s="154"/>
      <c r="M5" s="121"/>
      <c r="N5" s="155"/>
      <c r="O5" s="154"/>
      <c r="P5" s="154"/>
      <c r="Q5" s="129"/>
      <c r="R5" s="121"/>
      <c r="S5" s="155"/>
      <c r="T5" s="154"/>
      <c r="U5" s="154"/>
      <c r="V5" s="154"/>
      <c r="W5" s="121"/>
      <c r="X5" s="155"/>
      <c r="Y5" s="154"/>
      <c r="Z5" s="154"/>
      <c r="AA5" s="154"/>
      <c r="AB5" s="121"/>
      <c r="AC5" s="122"/>
    </row>
    <row r="6" spans="1:29" ht="17.25" customHeight="1">
      <c r="A6" s="123" t="s">
        <v>89</v>
      </c>
      <c r="B6" s="120"/>
      <c r="C6" s="124"/>
      <c r="D6" s="125"/>
      <c r="E6" s="125"/>
      <c r="F6" s="125"/>
      <c r="G6" s="126"/>
      <c r="H6" s="305"/>
      <c r="I6" s="306"/>
      <c r="J6" s="125"/>
      <c r="K6" s="125"/>
      <c r="L6" s="126"/>
      <c r="M6" s="305"/>
      <c r="N6" s="306"/>
      <c r="O6" s="125"/>
      <c r="P6" s="125"/>
      <c r="Q6" s="126"/>
      <c r="R6" s="305"/>
      <c r="S6" s="306"/>
      <c r="T6" s="125"/>
      <c r="U6" s="125"/>
      <c r="V6" s="126"/>
      <c r="W6" s="305"/>
      <c r="X6" s="306"/>
      <c r="Y6" s="125"/>
      <c r="Z6" s="125"/>
      <c r="AA6" s="126"/>
      <c r="AB6" s="305"/>
      <c r="AC6" s="352"/>
    </row>
    <row r="7" spans="1:29" ht="50.25" customHeight="1">
      <c r="A7" s="361" t="s">
        <v>100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52"/>
    </row>
    <row r="8" spans="1:29" ht="42" customHeight="1">
      <c r="A8" s="361" t="s">
        <v>96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52"/>
    </row>
    <row r="9" spans="1:29" ht="17.25" customHeight="1">
      <c r="A9" s="123" t="s">
        <v>90</v>
      </c>
      <c r="B9" s="120"/>
      <c r="C9" s="124"/>
      <c r="D9" s="339"/>
      <c r="E9" s="339"/>
      <c r="F9" s="339"/>
      <c r="G9" s="118"/>
      <c r="H9" s="307"/>
      <c r="I9" s="307"/>
      <c r="J9" s="130"/>
      <c r="K9" s="130"/>
      <c r="L9" s="154"/>
      <c r="M9" s="307"/>
      <c r="N9" s="307"/>
      <c r="O9" s="130"/>
      <c r="P9" s="130"/>
      <c r="Q9" s="129"/>
      <c r="R9" s="307"/>
      <c r="S9" s="307"/>
      <c r="T9" s="130"/>
      <c r="U9" s="130"/>
      <c r="V9" s="154"/>
      <c r="W9" s="307"/>
      <c r="X9" s="307"/>
      <c r="Y9" s="130"/>
      <c r="Z9" s="130"/>
      <c r="AA9" s="154" t="s">
        <v>91</v>
      </c>
      <c r="AB9" s="307"/>
      <c r="AC9" s="353"/>
    </row>
    <row r="10" spans="1:29" ht="15.75" customHeight="1" thickBot="1">
      <c r="A10" s="127"/>
      <c r="B10" s="120"/>
      <c r="C10" s="124"/>
      <c r="D10" s="156"/>
      <c r="E10" s="308" t="s">
        <v>97</v>
      </c>
      <c r="F10" s="308"/>
      <c r="G10" s="308"/>
      <c r="H10" s="308"/>
      <c r="I10" s="308"/>
      <c r="J10" s="308" t="s">
        <v>99</v>
      </c>
      <c r="K10" s="308"/>
      <c r="L10" s="308"/>
      <c r="M10" s="308"/>
      <c r="N10" s="308"/>
      <c r="O10" s="308" t="s">
        <v>149</v>
      </c>
      <c r="P10" s="308"/>
      <c r="Q10" s="308"/>
      <c r="R10" s="308"/>
      <c r="S10" s="308"/>
      <c r="T10" s="308" t="s">
        <v>150</v>
      </c>
      <c r="U10" s="308"/>
      <c r="V10" s="308"/>
      <c r="W10" s="308"/>
      <c r="X10" s="308"/>
      <c r="Y10" s="308" t="s">
        <v>151</v>
      </c>
      <c r="Z10" s="308"/>
      <c r="AA10" s="308"/>
      <c r="AB10" s="308"/>
      <c r="AC10" s="308"/>
    </row>
    <row r="11" spans="1:29" ht="15" customHeight="1">
      <c r="A11" s="340" t="s">
        <v>4</v>
      </c>
      <c r="B11" s="342" t="s">
        <v>5</v>
      </c>
      <c r="C11" s="343"/>
      <c r="D11" s="344"/>
      <c r="E11" s="309" t="s">
        <v>8</v>
      </c>
      <c r="F11" s="311" t="s">
        <v>33</v>
      </c>
      <c r="G11" s="313" t="s">
        <v>34</v>
      </c>
      <c r="H11" s="315" t="s">
        <v>6</v>
      </c>
      <c r="I11" s="317" t="s">
        <v>7</v>
      </c>
      <c r="J11" s="309" t="s">
        <v>8</v>
      </c>
      <c r="K11" s="311" t="s">
        <v>33</v>
      </c>
      <c r="L11" s="313" t="s">
        <v>34</v>
      </c>
      <c r="M11" s="315" t="s">
        <v>6</v>
      </c>
      <c r="N11" s="317" t="s">
        <v>7</v>
      </c>
      <c r="O11" s="309" t="s">
        <v>8</v>
      </c>
      <c r="P11" s="311" t="s">
        <v>33</v>
      </c>
      <c r="Q11" s="313" t="s">
        <v>34</v>
      </c>
      <c r="R11" s="315" t="s">
        <v>6</v>
      </c>
      <c r="S11" s="317" t="s">
        <v>7</v>
      </c>
      <c r="T11" s="309" t="s">
        <v>8</v>
      </c>
      <c r="U11" s="311" t="s">
        <v>33</v>
      </c>
      <c r="V11" s="313" t="s">
        <v>34</v>
      </c>
      <c r="W11" s="315" t="s">
        <v>6</v>
      </c>
      <c r="X11" s="317" t="s">
        <v>7</v>
      </c>
      <c r="Y11" s="309" t="s">
        <v>8</v>
      </c>
      <c r="Z11" s="311" t="s">
        <v>33</v>
      </c>
      <c r="AA11" s="313" t="s">
        <v>34</v>
      </c>
      <c r="AB11" s="315" t="s">
        <v>6</v>
      </c>
      <c r="AC11" s="317" t="s">
        <v>7</v>
      </c>
    </row>
    <row r="12" spans="1:29" s="8" customFormat="1" ht="15" customHeight="1" thickBot="1">
      <c r="A12" s="341"/>
      <c r="B12" s="345"/>
      <c r="C12" s="314"/>
      <c r="D12" s="346"/>
      <c r="E12" s="310"/>
      <c r="F12" s="312"/>
      <c r="G12" s="314"/>
      <c r="H12" s="316"/>
      <c r="I12" s="318"/>
      <c r="J12" s="310"/>
      <c r="K12" s="312"/>
      <c r="L12" s="314"/>
      <c r="M12" s="316"/>
      <c r="N12" s="318"/>
      <c r="O12" s="310"/>
      <c r="P12" s="312"/>
      <c r="Q12" s="314"/>
      <c r="R12" s="316"/>
      <c r="S12" s="318"/>
      <c r="T12" s="310"/>
      <c r="U12" s="312"/>
      <c r="V12" s="314"/>
      <c r="W12" s="316"/>
      <c r="X12" s="318"/>
      <c r="Y12" s="354"/>
      <c r="Z12" s="355"/>
      <c r="AA12" s="356"/>
      <c r="AB12" s="357"/>
      <c r="AC12" s="358"/>
    </row>
    <row r="13" spans="1:29" s="145" customFormat="1" ht="15.75" customHeight="1">
      <c r="A13" s="109" t="s">
        <v>18</v>
      </c>
      <c r="B13" s="362" t="s">
        <v>17</v>
      </c>
      <c r="C13" s="363"/>
      <c r="D13" s="364"/>
      <c r="E13" s="106"/>
      <c r="F13" s="103"/>
      <c r="G13" s="103"/>
      <c r="H13" s="104"/>
      <c r="I13" s="105"/>
      <c r="J13" s="106"/>
      <c r="K13" s="103"/>
      <c r="L13" s="103"/>
      <c r="M13" s="104"/>
      <c r="N13" s="105"/>
      <c r="T13" s="210"/>
      <c r="U13" s="210"/>
      <c r="V13" s="210"/>
      <c r="W13" s="210"/>
      <c r="X13" s="210"/>
      <c r="Y13" s="281" t="s">
        <v>157</v>
      </c>
      <c r="Z13" s="281"/>
      <c r="AA13" s="281"/>
      <c r="AB13" s="281"/>
      <c r="AC13" s="281"/>
    </row>
    <row r="14" spans="1:29" s="145" customFormat="1">
      <c r="A14" s="110">
        <v>1</v>
      </c>
      <c r="B14" s="288" t="s">
        <v>78</v>
      </c>
      <c r="C14" s="365"/>
      <c r="D14" s="366"/>
      <c r="E14" s="107"/>
      <c r="F14" s="87" t="s">
        <v>12</v>
      </c>
      <c r="G14" s="88">
        <v>1</v>
      </c>
      <c r="H14" s="150">
        <v>300000</v>
      </c>
      <c r="I14" s="146">
        <f>H14*G14</f>
        <v>300000</v>
      </c>
      <c r="J14" s="107"/>
      <c r="K14" s="87" t="s">
        <v>12</v>
      </c>
      <c r="L14" s="88">
        <v>1</v>
      </c>
      <c r="M14" s="203">
        <v>360760</v>
      </c>
      <c r="N14" s="146">
        <f>M14*L14</f>
        <v>360760</v>
      </c>
      <c r="O14" s="242"/>
      <c r="P14" s="224" t="s">
        <v>12</v>
      </c>
      <c r="Q14" s="88">
        <v>1</v>
      </c>
      <c r="R14" s="230">
        <v>467500</v>
      </c>
      <c r="S14" s="231">
        <f>R14*Q14</f>
        <v>467500</v>
      </c>
      <c r="T14" s="242"/>
      <c r="U14" s="224" t="s">
        <v>12</v>
      </c>
      <c r="V14" s="88">
        <v>1</v>
      </c>
      <c r="W14" s="230">
        <v>265500</v>
      </c>
      <c r="X14" s="255">
        <f>W14*V14</f>
        <v>265500</v>
      </c>
      <c r="Y14" s="281"/>
      <c r="Z14" s="281"/>
      <c r="AA14" s="281"/>
      <c r="AB14" s="281"/>
      <c r="AC14" s="281"/>
    </row>
    <row r="15" spans="1:29" s="145" customFormat="1" ht="15" customHeight="1">
      <c r="A15" s="110"/>
      <c r="B15" s="288" t="s">
        <v>77</v>
      </c>
      <c r="C15" s="289"/>
      <c r="D15" s="290"/>
      <c r="E15" s="107"/>
      <c r="F15" s="87" t="s">
        <v>12</v>
      </c>
      <c r="G15" s="88">
        <v>1</v>
      </c>
      <c r="H15" s="150">
        <v>150000</v>
      </c>
      <c r="I15" s="146">
        <f>H15*G15</f>
        <v>150000</v>
      </c>
      <c r="J15" s="107"/>
      <c r="K15" s="87" t="s">
        <v>12</v>
      </c>
      <c r="L15" s="88">
        <v>1</v>
      </c>
      <c r="M15" s="203">
        <v>30000</v>
      </c>
      <c r="N15" s="146">
        <f>M15*L15</f>
        <v>30000</v>
      </c>
      <c r="O15" s="242"/>
      <c r="P15" s="224" t="s">
        <v>12</v>
      </c>
      <c r="Q15" s="88">
        <v>1</v>
      </c>
      <c r="R15" s="230">
        <v>127500</v>
      </c>
      <c r="S15" s="231">
        <f>R15*Q15</f>
        <v>127500</v>
      </c>
      <c r="T15" s="242"/>
      <c r="U15" s="224" t="s">
        <v>12</v>
      </c>
      <c r="V15" s="88">
        <v>1</v>
      </c>
      <c r="W15" s="230">
        <v>159300</v>
      </c>
      <c r="X15" s="255">
        <f>W15*V15</f>
        <v>159300</v>
      </c>
      <c r="Y15" s="281"/>
      <c r="Z15" s="281"/>
      <c r="AA15" s="281"/>
      <c r="AB15" s="281"/>
      <c r="AC15" s="281"/>
    </row>
    <row r="16" spans="1:29" s="145" customFormat="1" ht="15" customHeight="1">
      <c r="A16" s="111">
        <v>2</v>
      </c>
      <c r="B16" s="294" t="s">
        <v>41</v>
      </c>
      <c r="C16" s="295"/>
      <c r="D16" s="296"/>
      <c r="E16" s="108"/>
      <c r="F16" s="87"/>
      <c r="G16" s="132"/>
      <c r="H16" s="150"/>
      <c r="I16" s="146"/>
      <c r="J16" s="108"/>
      <c r="K16" s="87"/>
      <c r="L16" s="132"/>
      <c r="M16" s="150"/>
      <c r="N16" s="146"/>
      <c r="O16" s="243"/>
      <c r="P16" s="224"/>
      <c r="Q16" s="132"/>
      <c r="R16" s="230"/>
      <c r="S16" s="231"/>
      <c r="T16" s="243"/>
      <c r="U16" s="224"/>
      <c r="V16" s="132"/>
      <c r="W16" s="230"/>
      <c r="X16" s="255"/>
      <c r="Y16" s="281"/>
      <c r="Z16" s="281"/>
      <c r="AA16" s="281"/>
      <c r="AB16" s="281"/>
      <c r="AC16" s="281"/>
    </row>
    <row r="17" spans="1:29" s="145" customFormat="1">
      <c r="A17" s="111"/>
      <c r="B17" s="294" t="s">
        <v>42</v>
      </c>
      <c r="C17" s="295"/>
      <c r="D17" s="296"/>
      <c r="E17" s="108"/>
      <c r="F17" s="87" t="s">
        <v>9</v>
      </c>
      <c r="G17" s="132">
        <v>250</v>
      </c>
      <c r="H17" s="150">
        <v>25</v>
      </c>
      <c r="I17" s="146">
        <f t="shared" ref="I17:I35" si="0">H17*G17</f>
        <v>6250</v>
      </c>
      <c r="J17" s="108"/>
      <c r="K17" s="87" t="s">
        <v>9</v>
      </c>
      <c r="L17" s="152">
        <v>100</v>
      </c>
      <c r="M17" s="204">
        <v>35</v>
      </c>
      <c r="N17" s="146">
        <f t="shared" ref="N17:N22" si="1">M17*L17</f>
        <v>3500</v>
      </c>
      <c r="O17" s="243"/>
      <c r="P17" s="224" t="s">
        <v>9</v>
      </c>
      <c r="Q17" s="252">
        <v>350</v>
      </c>
      <c r="R17" s="253">
        <v>37.5</v>
      </c>
      <c r="S17" s="231">
        <f t="shared" ref="S17:S22" si="2">R17*Q17</f>
        <v>13125</v>
      </c>
      <c r="T17" s="243"/>
      <c r="U17" s="224" t="s">
        <v>9</v>
      </c>
      <c r="V17" s="252">
        <v>1170</v>
      </c>
      <c r="W17" s="230">
        <v>23.6</v>
      </c>
      <c r="X17" s="255">
        <f t="shared" ref="X17:X22" si="3">W17*V17</f>
        <v>27612</v>
      </c>
      <c r="Y17" s="281"/>
      <c r="Z17" s="281"/>
      <c r="AA17" s="281"/>
      <c r="AB17" s="281"/>
      <c r="AC17" s="281"/>
    </row>
    <row r="18" spans="1:29" s="145" customFormat="1">
      <c r="A18" s="111"/>
      <c r="B18" s="167" t="s">
        <v>85</v>
      </c>
      <c r="C18" s="168"/>
      <c r="D18" s="169"/>
      <c r="E18" s="108"/>
      <c r="F18" s="87" t="s">
        <v>16</v>
      </c>
      <c r="G18" s="132">
        <v>3</v>
      </c>
      <c r="H18" s="150">
        <v>4250</v>
      </c>
      <c r="I18" s="146">
        <f t="shared" si="0"/>
        <v>12750</v>
      </c>
      <c r="J18" s="108"/>
      <c r="K18" s="87" t="s">
        <v>16</v>
      </c>
      <c r="L18" s="152">
        <v>5</v>
      </c>
      <c r="M18" s="204">
        <v>3250</v>
      </c>
      <c r="N18" s="146">
        <f t="shared" si="1"/>
        <v>16250</v>
      </c>
      <c r="O18" s="243"/>
      <c r="P18" s="224" t="s">
        <v>16</v>
      </c>
      <c r="Q18" s="252">
        <v>350</v>
      </c>
      <c r="R18" s="253">
        <v>12.5</v>
      </c>
      <c r="S18" s="231">
        <f t="shared" si="2"/>
        <v>4375</v>
      </c>
      <c r="T18" s="243"/>
      <c r="U18" s="224" t="s">
        <v>16</v>
      </c>
      <c r="V18">
        <v>117</v>
      </c>
      <c r="W18" s="230">
        <v>17.7</v>
      </c>
      <c r="X18" s="255">
        <f t="shared" si="3"/>
        <v>2070.9</v>
      </c>
      <c r="Y18" s="281"/>
      <c r="Z18" s="281"/>
      <c r="AA18" s="281"/>
      <c r="AB18" s="281"/>
      <c r="AC18" s="281"/>
    </row>
    <row r="19" spans="1:29" s="145" customFormat="1">
      <c r="A19" s="111"/>
      <c r="B19" s="167" t="s">
        <v>43</v>
      </c>
      <c r="C19" s="168"/>
      <c r="D19" s="169"/>
      <c r="E19" s="108"/>
      <c r="F19" s="87" t="s">
        <v>15</v>
      </c>
      <c r="G19" s="132">
        <v>1</v>
      </c>
      <c r="H19" s="150">
        <v>3000</v>
      </c>
      <c r="I19" s="146">
        <f t="shared" si="0"/>
        <v>3000</v>
      </c>
      <c r="J19" s="108"/>
      <c r="K19" s="87" t="s">
        <v>15</v>
      </c>
      <c r="L19" s="152">
        <v>2</v>
      </c>
      <c r="M19" s="204">
        <v>2700</v>
      </c>
      <c r="N19" s="146">
        <f t="shared" si="1"/>
        <v>5400</v>
      </c>
      <c r="O19" s="243"/>
      <c r="P19" s="224" t="s">
        <v>15</v>
      </c>
      <c r="Q19" s="252">
        <v>1</v>
      </c>
      <c r="R19" s="253">
        <v>437.5</v>
      </c>
      <c r="S19" s="231">
        <f t="shared" si="2"/>
        <v>437.5</v>
      </c>
      <c r="T19" s="243"/>
      <c r="U19" s="224" t="s">
        <v>15</v>
      </c>
      <c r="V19" s="252">
        <v>2</v>
      </c>
      <c r="W19" s="230">
        <v>1180</v>
      </c>
      <c r="X19" s="255">
        <f t="shared" si="3"/>
        <v>2360</v>
      </c>
      <c r="Y19" s="281"/>
      <c r="Z19" s="281"/>
      <c r="AA19" s="281"/>
      <c r="AB19" s="281"/>
      <c r="AC19" s="281"/>
    </row>
    <row r="20" spans="1:29" s="145" customFormat="1">
      <c r="A20" s="111"/>
      <c r="B20" s="167" t="s">
        <v>81</v>
      </c>
      <c r="C20" s="168"/>
      <c r="D20" s="169"/>
      <c r="E20" s="108"/>
      <c r="F20" s="87" t="s">
        <v>12</v>
      </c>
      <c r="G20" s="132">
        <v>1</v>
      </c>
      <c r="H20" s="150">
        <v>5000</v>
      </c>
      <c r="I20" s="146">
        <f t="shared" si="0"/>
        <v>5000</v>
      </c>
      <c r="J20" s="108"/>
      <c r="K20" s="87" t="s">
        <v>12</v>
      </c>
      <c r="L20" s="152">
        <v>1</v>
      </c>
      <c r="M20" s="204">
        <v>5000</v>
      </c>
      <c r="N20" s="146">
        <f t="shared" si="1"/>
        <v>5000</v>
      </c>
      <c r="O20" s="243"/>
      <c r="P20" s="224" t="s">
        <v>12</v>
      </c>
      <c r="Q20" s="252">
        <v>1</v>
      </c>
      <c r="R20" s="253">
        <v>2500</v>
      </c>
      <c r="S20" s="231">
        <f t="shared" si="2"/>
        <v>2500</v>
      </c>
      <c r="T20" s="243"/>
      <c r="U20" s="224" t="s">
        <v>12</v>
      </c>
      <c r="V20" s="252">
        <v>1</v>
      </c>
      <c r="W20" s="230">
        <v>11210</v>
      </c>
      <c r="X20" s="255">
        <f t="shared" si="3"/>
        <v>11210</v>
      </c>
      <c r="Y20" s="281"/>
      <c r="Z20" s="281"/>
      <c r="AA20" s="281"/>
      <c r="AB20" s="281"/>
      <c r="AC20" s="281"/>
    </row>
    <row r="21" spans="1:29" s="145" customFormat="1">
      <c r="A21" s="111"/>
      <c r="B21" s="167" t="s">
        <v>101</v>
      </c>
      <c r="C21" s="168"/>
      <c r="D21" s="169"/>
      <c r="E21" s="108"/>
      <c r="F21" s="87" t="s">
        <v>45</v>
      </c>
      <c r="G21" s="133">
        <v>3</v>
      </c>
      <c r="H21" s="150">
        <v>4500</v>
      </c>
      <c r="I21" s="146">
        <f t="shared" si="0"/>
        <v>13500</v>
      </c>
      <c r="J21" s="108"/>
      <c r="K21" s="87" t="s">
        <v>45</v>
      </c>
      <c r="L21" s="152">
        <v>4</v>
      </c>
      <c r="M21" s="204">
        <v>4000</v>
      </c>
      <c r="N21" s="146">
        <f t="shared" si="1"/>
        <v>16000</v>
      </c>
      <c r="O21" s="243"/>
      <c r="P21" s="224" t="s">
        <v>45</v>
      </c>
      <c r="Q21" s="252">
        <v>12</v>
      </c>
      <c r="R21" s="253">
        <v>1500</v>
      </c>
      <c r="S21" s="231">
        <f t="shared" si="2"/>
        <v>18000</v>
      </c>
      <c r="T21" s="243"/>
      <c r="U21" s="224" t="s">
        <v>45</v>
      </c>
      <c r="V21" s="252">
        <v>9</v>
      </c>
      <c r="W21" s="230">
        <v>1180</v>
      </c>
      <c r="X21" s="255">
        <f t="shared" si="3"/>
        <v>10620</v>
      </c>
      <c r="Y21" s="281"/>
      <c r="Z21" s="281"/>
      <c r="AA21" s="281"/>
      <c r="AB21" s="281"/>
      <c r="AC21" s="281"/>
    </row>
    <row r="22" spans="1:29" s="145" customFormat="1">
      <c r="A22" s="111"/>
      <c r="B22" s="167" t="s">
        <v>102</v>
      </c>
      <c r="C22" s="168"/>
      <c r="D22" s="169"/>
      <c r="E22" s="108"/>
      <c r="F22" s="87" t="s">
        <v>45</v>
      </c>
      <c r="G22" s="133">
        <v>3</v>
      </c>
      <c r="H22" s="150">
        <v>3000</v>
      </c>
      <c r="I22" s="146">
        <f t="shared" si="0"/>
        <v>9000</v>
      </c>
      <c r="J22" s="108"/>
      <c r="K22" s="87" t="s">
        <v>45</v>
      </c>
      <c r="L22" s="152">
        <v>4</v>
      </c>
      <c r="M22" s="204">
        <v>4000</v>
      </c>
      <c r="N22" s="146">
        <f t="shared" si="1"/>
        <v>16000</v>
      </c>
      <c r="O22" s="243"/>
      <c r="P22" s="224" t="s">
        <v>45</v>
      </c>
      <c r="Q22" s="152">
        <v>0</v>
      </c>
      <c r="R22" s="230">
        <v>0</v>
      </c>
      <c r="S22" s="231">
        <f t="shared" si="2"/>
        <v>0</v>
      </c>
      <c r="T22" s="243"/>
      <c r="U22" s="224" t="s">
        <v>45</v>
      </c>
      <c r="V22" s="152">
        <v>9</v>
      </c>
      <c r="W22" s="230">
        <v>1298</v>
      </c>
      <c r="X22" s="255">
        <f t="shared" si="3"/>
        <v>11682</v>
      </c>
      <c r="Y22" s="281"/>
      <c r="Z22" s="281"/>
      <c r="AA22" s="281"/>
      <c r="AB22" s="281"/>
      <c r="AC22" s="281"/>
    </row>
    <row r="23" spans="1:29" s="145" customFormat="1">
      <c r="A23" s="111">
        <v>3</v>
      </c>
      <c r="B23" s="167" t="s">
        <v>46</v>
      </c>
      <c r="C23" s="168"/>
      <c r="D23" s="169"/>
      <c r="E23" s="108"/>
      <c r="F23" s="87"/>
      <c r="G23" s="133"/>
      <c r="H23" s="150"/>
      <c r="I23" s="146"/>
      <c r="J23" s="108"/>
      <c r="K23" s="87"/>
      <c r="L23" s="205"/>
      <c r="M23" s="204"/>
      <c r="N23" s="146"/>
      <c r="O23" s="243"/>
      <c r="P23" s="224"/>
      <c r="Q23" s="251"/>
      <c r="R23" s="230"/>
      <c r="S23" s="231"/>
      <c r="T23" s="243"/>
      <c r="U23" s="224"/>
      <c r="V23" s="251"/>
      <c r="W23" s="230"/>
      <c r="X23" s="255"/>
      <c r="Y23" s="281"/>
      <c r="Z23" s="281"/>
      <c r="AA23" s="281"/>
      <c r="AB23" s="281"/>
      <c r="AC23" s="281"/>
    </row>
    <row r="24" spans="1:29" s="145" customFormat="1">
      <c r="A24" s="111"/>
      <c r="B24" s="285" t="s">
        <v>47</v>
      </c>
      <c r="C24" s="286"/>
      <c r="D24" s="287"/>
      <c r="E24" s="108"/>
      <c r="F24" s="87" t="s">
        <v>39</v>
      </c>
      <c r="G24" s="133">
        <v>3</v>
      </c>
      <c r="H24" s="150">
        <v>6500</v>
      </c>
      <c r="I24" s="146">
        <f t="shared" si="0"/>
        <v>19500</v>
      </c>
      <c r="J24" s="108"/>
      <c r="K24" s="87" t="s">
        <v>39</v>
      </c>
      <c r="L24" s="152">
        <v>3</v>
      </c>
      <c r="M24" s="204">
        <v>4000</v>
      </c>
      <c r="N24" s="146">
        <f t="shared" ref="N24:N35" si="4">M24*L24</f>
        <v>12000</v>
      </c>
      <c r="O24" s="243"/>
      <c r="P24" s="224" t="s">
        <v>39</v>
      </c>
      <c r="Q24" s="152">
        <v>2</v>
      </c>
      <c r="R24" s="253">
        <v>625</v>
      </c>
      <c r="S24" s="231">
        <f t="shared" ref="S24:S35" si="5">R24*Q24</f>
        <v>1250</v>
      </c>
      <c r="T24" s="243"/>
      <c r="U24" s="224" t="s">
        <v>39</v>
      </c>
      <c r="V24" s="152">
        <v>3</v>
      </c>
      <c r="W24" s="230">
        <v>6490</v>
      </c>
      <c r="X24" s="255">
        <f t="shared" ref="X24:X28" si="6">W24*V24</f>
        <v>19470</v>
      </c>
      <c r="Y24" s="281"/>
      <c r="Z24" s="281"/>
      <c r="AA24" s="281"/>
      <c r="AB24" s="281"/>
      <c r="AC24" s="281"/>
    </row>
    <row r="25" spans="1:29" s="145" customFormat="1">
      <c r="A25" s="111"/>
      <c r="B25" s="285" t="s">
        <v>103</v>
      </c>
      <c r="C25" s="286"/>
      <c r="D25" s="287"/>
      <c r="E25" s="108"/>
      <c r="F25" s="87" t="s">
        <v>39</v>
      </c>
      <c r="G25" s="133">
        <v>3</v>
      </c>
      <c r="H25" s="150">
        <v>1500</v>
      </c>
      <c r="I25" s="146">
        <f t="shared" si="0"/>
        <v>4500</v>
      </c>
      <c r="J25" s="108"/>
      <c r="K25" s="87" t="s">
        <v>39</v>
      </c>
      <c r="L25" s="152">
        <v>3</v>
      </c>
      <c r="M25" s="204">
        <v>2000</v>
      </c>
      <c r="N25" s="146">
        <f t="shared" si="4"/>
        <v>6000</v>
      </c>
      <c r="O25" s="243"/>
      <c r="P25" s="224" t="s">
        <v>39</v>
      </c>
      <c r="Q25" s="152">
        <v>1</v>
      </c>
      <c r="R25" s="253">
        <v>312.5</v>
      </c>
      <c r="S25" s="231">
        <f t="shared" si="5"/>
        <v>312.5</v>
      </c>
      <c r="T25" s="243"/>
      <c r="U25" s="224" t="s">
        <v>39</v>
      </c>
      <c r="V25" s="152">
        <v>3</v>
      </c>
      <c r="W25" s="230">
        <v>3540</v>
      </c>
      <c r="X25" s="255">
        <f t="shared" si="6"/>
        <v>10620</v>
      </c>
      <c r="Y25" s="281"/>
      <c r="Z25" s="281"/>
      <c r="AA25" s="281"/>
      <c r="AB25" s="281"/>
      <c r="AC25" s="281"/>
    </row>
    <row r="26" spans="1:29" s="145" customFormat="1">
      <c r="A26" s="111"/>
      <c r="B26" s="285" t="s">
        <v>86</v>
      </c>
      <c r="C26" s="286"/>
      <c r="D26" s="287"/>
      <c r="E26" s="108"/>
      <c r="F26" s="87" t="s">
        <v>39</v>
      </c>
      <c r="G26" s="133">
        <v>3</v>
      </c>
      <c r="H26" s="150">
        <v>1000</v>
      </c>
      <c r="I26" s="146">
        <f t="shared" si="0"/>
        <v>3000</v>
      </c>
      <c r="J26" s="108"/>
      <c r="K26" s="87" t="s">
        <v>39</v>
      </c>
      <c r="L26" s="152">
        <v>3</v>
      </c>
      <c r="M26" s="204">
        <v>1000</v>
      </c>
      <c r="N26" s="146">
        <f t="shared" si="4"/>
        <v>3000</v>
      </c>
      <c r="O26" s="243"/>
      <c r="P26" s="224" t="s">
        <v>39</v>
      </c>
      <c r="Q26" s="152">
        <v>4</v>
      </c>
      <c r="R26" s="253">
        <v>312.5</v>
      </c>
      <c r="S26" s="231">
        <f t="shared" si="5"/>
        <v>1250</v>
      </c>
      <c r="T26" s="243"/>
      <c r="U26" s="224" t="s">
        <v>39</v>
      </c>
      <c r="V26" s="152">
        <v>4</v>
      </c>
      <c r="W26" s="230">
        <v>2950</v>
      </c>
      <c r="X26" s="255">
        <f t="shared" si="6"/>
        <v>11800</v>
      </c>
      <c r="Y26" s="281"/>
      <c r="Z26" s="281"/>
      <c r="AA26" s="281"/>
      <c r="AB26" s="281"/>
      <c r="AC26" s="281"/>
    </row>
    <row r="27" spans="1:29" s="145" customFormat="1">
      <c r="A27" s="111"/>
      <c r="B27" s="285" t="s">
        <v>104</v>
      </c>
      <c r="C27" s="328"/>
      <c r="D27" s="329"/>
      <c r="E27" s="108"/>
      <c r="F27" s="87" t="s">
        <v>39</v>
      </c>
      <c r="G27" s="133">
        <v>3</v>
      </c>
      <c r="H27" s="150">
        <v>1500</v>
      </c>
      <c r="I27" s="146">
        <f t="shared" si="0"/>
        <v>4500</v>
      </c>
      <c r="J27" s="108"/>
      <c r="K27" s="87" t="s">
        <v>39</v>
      </c>
      <c r="L27" s="152">
        <v>3</v>
      </c>
      <c r="M27" s="204">
        <v>2000</v>
      </c>
      <c r="N27" s="146">
        <f t="shared" si="4"/>
        <v>6000</v>
      </c>
      <c r="O27" s="243"/>
      <c r="P27" s="224" t="s">
        <v>39</v>
      </c>
      <c r="Q27" s="152">
        <v>2</v>
      </c>
      <c r="R27" s="253">
        <v>1250</v>
      </c>
      <c r="S27" s="231">
        <f t="shared" si="5"/>
        <v>2500</v>
      </c>
      <c r="T27" s="243"/>
      <c r="U27" s="224" t="s">
        <v>39</v>
      </c>
      <c r="V27" s="152">
        <v>2</v>
      </c>
      <c r="W27" s="230">
        <v>2360</v>
      </c>
      <c r="X27" s="255">
        <f t="shared" si="6"/>
        <v>4720</v>
      </c>
      <c r="Y27" s="281"/>
      <c r="Z27" s="281"/>
      <c r="AA27" s="281"/>
      <c r="AB27" s="281"/>
      <c r="AC27" s="281"/>
    </row>
    <row r="28" spans="1:29" s="145" customFormat="1">
      <c r="A28" s="111"/>
      <c r="B28" s="285" t="s">
        <v>98</v>
      </c>
      <c r="C28" s="328"/>
      <c r="D28" s="329"/>
      <c r="E28" s="108"/>
      <c r="F28" s="87" t="s">
        <v>39</v>
      </c>
      <c r="G28" s="133">
        <v>3</v>
      </c>
      <c r="H28" s="150">
        <v>2000</v>
      </c>
      <c r="I28" s="146">
        <f t="shared" si="0"/>
        <v>6000</v>
      </c>
      <c r="J28" s="108"/>
      <c r="K28" s="87" t="s">
        <v>39</v>
      </c>
      <c r="L28" s="152">
        <v>6</v>
      </c>
      <c r="M28" s="204">
        <v>4000</v>
      </c>
      <c r="N28" s="146">
        <f t="shared" si="4"/>
        <v>24000</v>
      </c>
      <c r="O28" s="243"/>
      <c r="P28" s="224" t="s">
        <v>39</v>
      </c>
      <c r="Q28" s="152">
        <v>4</v>
      </c>
      <c r="R28" s="254">
        <v>625</v>
      </c>
      <c r="S28" s="231">
        <f t="shared" si="5"/>
        <v>2500</v>
      </c>
      <c r="T28" s="243"/>
      <c r="U28" s="224" t="s">
        <v>39</v>
      </c>
      <c r="V28" s="152">
        <v>6</v>
      </c>
      <c r="W28" s="230">
        <v>1180</v>
      </c>
      <c r="X28" s="255">
        <f t="shared" si="6"/>
        <v>7080</v>
      </c>
      <c r="Y28" s="281"/>
      <c r="Z28" s="281"/>
      <c r="AA28" s="281"/>
      <c r="AB28" s="281"/>
      <c r="AC28" s="281"/>
    </row>
    <row r="29" spans="1:29" s="145" customFormat="1">
      <c r="A29" s="111"/>
      <c r="B29" s="285" t="s">
        <v>48</v>
      </c>
      <c r="C29" s="286"/>
      <c r="D29" s="287"/>
      <c r="E29" s="108"/>
      <c r="F29" s="87" t="s">
        <v>12</v>
      </c>
      <c r="G29" s="133">
        <v>3</v>
      </c>
      <c r="H29" s="150">
        <v>2000</v>
      </c>
      <c r="I29" s="146">
        <f t="shared" si="0"/>
        <v>6000</v>
      </c>
      <c r="J29" s="108"/>
      <c r="K29" s="87" t="s">
        <v>12</v>
      </c>
      <c r="L29" s="152">
        <v>3</v>
      </c>
      <c r="M29" s="204">
        <v>4000</v>
      </c>
      <c r="N29" s="146">
        <f t="shared" si="4"/>
        <v>12000</v>
      </c>
      <c r="O29" s="243"/>
      <c r="P29" s="224" t="s">
        <v>12</v>
      </c>
      <c r="Q29" s="152">
        <v>1</v>
      </c>
      <c r="R29" s="253">
        <v>1250</v>
      </c>
      <c r="S29" s="231">
        <f>R29*Q29</f>
        <v>1250</v>
      </c>
      <c r="T29" s="243"/>
      <c r="U29" s="224" t="s">
        <v>12</v>
      </c>
      <c r="V29" s="152">
        <v>1</v>
      </c>
      <c r="W29" s="230">
        <v>1416</v>
      </c>
      <c r="X29" s="255">
        <f>W29*V29</f>
        <v>1416</v>
      </c>
      <c r="Y29" s="281"/>
      <c r="Z29" s="281"/>
      <c r="AA29" s="281"/>
      <c r="AB29" s="281"/>
      <c r="AC29" s="281"/>
    </row>
    <row r="30" spans="1:29" s="145" customFormat="1">
      <c r="A30" s="111"/>
      <c r="B30" s="164" t="s">
        <v>49</v>
      </c>
      <c r="C30" s="165"/>
      <c r="D30" s="166"/>
      <c r="E30" s="108"/>
      <c r="F30" s="87" t="s">
        <v>39</v>
      </c>
      <c r="G30" s="133">
        <v>1</v>
      </c>
      <c r="H30" s="150">
        <v>5000</v>
      </c>
      <c r="I30" s="146">
        <f t="shared" si="0"/>
        <v>5000</v>
      </c>
      <c r="J30" s="108"/>
      <c r="K30" s="87" t="s">
        <v>39</v>
      </c>
      <c r="L30" s="152">
        <v>1</v>
      </c>
      <c r="M30" s="204">
        <v>20000</v>
      </c>
      <c r="N30" s="146">
        <f t="shared" si="4"/>
        <v>20000</v>
      </c>
      <c r="O30" s="243"/>
      <c r="P30" s="224" t="s">
        <v>39</v>
      </c>
      <c r="Q30" s="152">
        <v>1</v>
      </c>
      <c r="R30" s="253">
        <v>17500</v>
      </c>
      <c r="S30" s="231">
        <f t="shared" si="5"/>
        <v>17500</v>
      </c>
      <c r="T30" s="243"/>
      <c r="U30" s="224" t="s">
        <v>39</v>
      </c>
      <c r="V30" s="152">
        <v>1</v>
      </c>
      <c r="W30" s="230">
        <v>5900</v>
      </c>
      <c r="X30" s="255">
        <f t="shared" ref="X30:X32" si="7">W30*V30</f>
        <v>5900</v>
      </c>
      <c r="Y30" s="281"/>
      <c r="Z30" s="281"/>
      <c r="AA30" s="281"/>
      <c r="AB30" s="281"/>
      <c r="AC30" s="281"/>
    </row>
    <row r="31" spans="1:29" s="145" customFormat="1">
      <c r="A31" s="111"/>
      <c r="B31" s="288" t="s">
        <v>105</v>
      </c>
      <c r="C31" s="289"/>
      <c r="D31" s="290"/>
      <c r="E31" s="108"/>
      <c r="F31" s="87" t="s">
        <v>39</v>
      </c>
      <c r="G31" s="133">
        <v>2</v>
      </c>
      <c r="H31" s="150">
        <v>1500</v>
      </c>
      <c r="I31" s="146">
        <f t="shared" si="0"/>
        <v>3000</v>
      </c>
      <c r="J31" s="108"/>
      <c r="K31" s="87" t="s">
        <v>39</v>
      </c>
      <c r="L31" s="152">
        <v>1</v>
      </c>
      <c r="M31" s="204">
        <v>3000</v>
      </c>
      <c r="N31" s="146">
        <f t="shared" si="4"/>
        <v>3000</v>
      </c>
      <c r="O31" s="243"/>
      <c r="P31" s="224" t="s">
        <v>39</v>
      </c>
      <c r="Q31" s="152">
        <v>2</v>
      </c>
      <c r="R31" s="253">
        <v>6250</v>
      </c>
      <c r="S31" s="231">
        <f t="shared" si="5"/>
        <v>12500</v>
      </c>
      <c r="T31" s="243"/>
      <c r="U31" s="224" t="s">
        <v>39</v>
      </c>
      <c r="V31" s="152">
        <v>2</v>
      </c>
      <c r="W31" s="230">
        <v>5310</v>
      </c>
      <c r="X31" s="255">
        <f t="shared" si="7"/>
        <v>10620</v>
      </c>
      <c r="Y31" s="281"/>
      <c r="Z31" s="281"/>
      <c r="AA31" s="281"/>
      <c r="AB31" s="281"/>
      <c r="AC31" s="281"/>
    </row>
    <row r="32" spans="1:29" s="145" customFormat="1">
      <c r="A32" s="111"/>
      <c r="B32" s="161" t="s">
        <v>106</v>
      </c>
      <c r="C32" s="162"/>
      <c r="D32" s="163"/>
      <c r="E32" s="108"/>
      <c r="F32" s="87" t="s">
        <v>39</v>
      </c>
      <c r="G32" s="133">
        <v>3</v>
      </c>
      <c r="H32" s="150">
        <v>1500</v>
      </c>
      <c r="I32" s="146">
        <f t="shared" si="0"/>
        <v>4500</v>
      </c>
      <c r="J32" s="108"/>
      <c r="K32" s="87" t="s">
        <v>39</v>
      </c>
      <c r="L32" s="152">
        <v>1</v>
      </c>
      <c r="M32" s="204">
        <v>3000</v>
      </c>
      <c r="N32" s="146">
        <f t="shared" si="4"/>
        <v>3000</v>
      </c>
      <c r="O32" s="243"/>
      <c r="P32" s="224" t="s">
        <v>39</v>
      </c>
      <c r="Q32" s="152">
        <v>2</v>
      </c>
      <c r="R32" s="253">
        <v>1250</v>
      </c>
      <c r="S32" s="231">
        <f t="shared" si="5"/>
        <v>2500</v>
      </c>
      <c r="T32" s="243"/>
      <c r="U32" s="224" t="s">
        <v>39</v>
      </c>
      <c r="V32" s="152">
        <v>2</v>
      </c>
      <c r="W32" s="230">
        <v>2950</v>
      </c>
      <c r="X32" s="255">
        <f t="shared" si="7"/>
        <v>5900</v>
      </c>
      <c r="Y32" s="281"/>
      <c r="Z32" s="281"/>
      <c r="AA32" s="281"/>
      <c r="AB32" s="281"/>
      <c r="AC32" s="281"/>
    </row>
    <row r="33" spans="1:29" s="145" customFormat="1">
      <c r="A33" s="111"/>
      <c r="B33" s="288" t="s">
        <v>107</v>
      </c>
      <c r="C33" s="289"/>
      <c r="D33" s="290"/>
      <c r="E33" s="108"/>
      <c r="F33" s="87" t="s">
        <v>12</v>
      </c>
      <c r="G33" s="133">
        <v>1</v>
      </c>
      <c r="H33" s="150">
        <v>10000</v>
      </c>
      <c r="I33" s="146">
        <f t="shared" si="0"/>
        <v>10000</v>
      </c>
      <c r="J33" s="108"/>
      <c r="K33" s="87" t="s">
        <v>12</v>
      </c>
      <c r="L33" s="152">
        <v>1</v>
      </c>
      <c r="M33" s="204">
        <v>10000</v>
      </c>
      <c r="N33" s="146">
        <f t="shared" si="4"/>
        <v>10000</v>
      </c>
      <c r="O33" s="243"/>
      <c r="P33" s="224" t="s">
        <v>12</v>
      </c>
      <c r="Q33" s="152">
        <v>1</v>
      </c>
      <c r="R33" s="253">
        <v>65437.5</v>
      </c>
      <c r="S33" s="231">
        <f>R33*Q33</f>
        <v>65437.5</v>
      </c>
      <c r="T33" s="243"/>
      <c r="U33" s="224" t="s">
        <v>12</v>
      </c>
      <c r="V33" s="152">
        <v>1</v>
      </c>
      <c r="W33" s="230">
        <v>17700</v>
      </c>
      <c r="X33" s="255">
        <f>W33*V33</f>
        <v>17700</v>
      </c>
      <c r="Y33" s="281"/>
      <c r="Z33" s="281"/>
      <c r="AA33" s="281"/>
      <c r="AB33" s="281"/>
      <c r="AC33" s="281"/>
    </row>
    <row r="34" spans="1:29" s="145" customFormat="1">
      <c r="A34" s="111"/>
      <c r="B34" s="288" t="s">
        <v>108</v>
      </c>
      <c r="C34" s="289"/>
      <c r="D34" s="290"/>
      <c r="E34" s="108"/>
      <c r="F34" s="87" t="s">
        <v>12</v>
      </c>
      <c r="G34" s="133">
        <v>1</v>
      </c>
      <c r="H34" s="150">
        <v>15000</v>
      </c>
      <c r="I34" s="146">
        <f t="shared" si="0"/>
        <v>15000</v>
      </c>
      <c r="J34" s="108"/>
      <c r="K34" s="87" t="s">
        <v>12</v>
      </c>
      <c r="L34" s="152">
        <v>1</v>
      </c>
      <c r="M34" s="204">
        <v>23400</v>
      </c>
      <c r="N34" s="146">
        <f t="shared" si="4"/>
        <v>23400</v>
      </c>
      <c r="O34" s="243"/>
      <c r="P34" s="224" t="s">
        <v>12</v>
      </c>
      <c r="Q34" s="152">
        <v>1</v>
      </c>
      <c r="R34" s="253">
        <v>32500</v>
      </c>
      <c r="S34" s="231">
        <f t="shared" si="5"/>
        <v>32500</v>
      </c>
      <c r="T34" s="243"/>
      <c r="U34" s="224" t="s">
        <v>12</v>
      </c>
      <c r="V34" s="152">
        <v>1</v>
      </c>
      <c r="W34" s="230">
        <v>52156</v>
      </c>
      <c r="X34" s="255">
        <f t="shared" ref="X34:X35" si="8">W34*V34</f>
        <v>52156</v>
      </c>
      <c r="Y34" s="281"/>
      <c r="Z34" s="281"/>
      <c r="AA34" s="281"/>
      <c r="AB34" s="281"/>
      <c r="AC34" s="281"/>
    </row>
    <row r="35" spans="1:29" s="145" customFormat="1">
      <c r="A35" s="111"/>
      <c r="B35" s="288" t="s">
        <v>76</v>
      </c>
      <c r="C35" s="289"/>
      <c r="D35" s="290"/>
      <c r="E35" s="108"/>
      <c r="F35" s="87" t="s">
        <v>12</v>
      </c>
      <c r="G35" s="133">
        <v>1</v>
      </c>
      <c r="H35" s="150">
        <v>15000</v>
      </c>
      <c r="I35" s="146">
        <f t="shared" si="0"/>
        <v>15000</v>
      </c>
      <c r="J35" s="108"/>
      <c r="K35" s="87" t="s">
        <v>12</v>
      </c>
      <c r="L35" s="152">
        <v>1</v>
      </c>
      <c r="M35" s="204">
        <v>15000</v>
      </c>
      <c r="N35" s="146">
        <f t="shared" si="4"/>
        <v>15000</v>
      </c>
      <c r="O35" s="243"/>
      <c r="P35" s="224" t="s">
        <v>12</v>
      </c>
      <c r="Q35" s="152">
        <v>1</v>
      </c>
      <c r="R35" s="253">
        <v>3750</v>
      </c>
      <c r="S35" s="231">
        <f t="shared" si="5"/>
        <v>3750</v>
      </c>
      <c r="T35" s="243"/>
      <c r="U35" s="224" t="s">
        <v>12</v>
      </c>
      <c r="V35" s="152">
        <v>1</v>
      </c>
      <c r="W35" s="230">
        <v>9440</v>
      </c>
      <c r="X35" s="255">
        <f t="shared" si="8"/>
        <v>9440</v>
      </c>
      <c r="Y35" s="281"/>
      <c r="Z35" s="281"/>
      <c r="AA35" s="281"/>
      <c r="AB35" s="281"/>
      <c r="AC35" s="281"/>
    </row>
    <row r="36" spans="1:29" s="145" customFormat="1">
      <c r="A36" s="112" t="s">
        <v>50</v>
      </c>
      <c r="B36" s="297" t="s">
        <v>51</v>
      </c>
      <c r="C36" s="298"/>
      <c r="D36" s="299"/>
      <c r="E36" s="134"/>
      <c r="F36" s="89"/>
      <c r="G36" s="90"/>
      <c r="H36" s="97"/>
      <c r="I36" s="98">
        <f>SUM(I13:I35)</f>
        <v>595500</v>
      </c>
      <c r="J36" s="134"/>
      <c r="K36" s="89"/>
      <c r="L36" s="90"/>
      <c r="M36" s="97"/>
      <c r="N36" s="98">
        <f>SUM(N13:N35)</f>
        <v>590310</v>
      </c>
      <c r="O36" s="244"/>
      <c r="P36" s="225"/>
      <c r="Q36" s="90"/>
      <c r="R36" s="232"/>
      <c r="S36" s="233">
        <f>SUM(S13:S35)</f>
        <v>776687.5</v>
      </c>
      <c r="T36" s="244"/>
      <c r="U36" s="225"/>
      <c r="V36" s="90"/>
      <c r="W36" s="232"/>
      <c r="X36" s="256">
        <f>SUM(X13:X35)</f>
        <v>647176.9</v>
      </c>
      <c r="Y36" s="281"/>
      <c r="Z36" s="281"/>
      <c r="AA36" s="281"/>
      <c r="AB36" s="281"/>
      <c r="AC36" s="281"/>
    </row>
    <row r="37" spans="1:29" s="145" customFormat="1">
      <c r="A37" s="112"/>
      <c r="B37" s="170"/>
      <c r="C37" s="171"/>
      <c r="D37" s="172"/>
      <c r="E37" s="134"/>
      <c r="F37" s="89"/>
      <c r="G37" s="90"/>
      <c r="H37" s="97"/>
      <c r="I37" s="98"/>
      <c r="J37" s="134"/>
      <c r="K37" s="89"/>
      <c r="L37" s="90"/>
      <c r="M37" s="97"/>
      <c r="N37" s="98"/>
      <c r="O37" s="244"/>
      <c r="P37" s="225"/>
      <c r="Q37" s="90"/>
      <c r="R37" s="232"/>
      <c r="S37" s="233"/>
      <c r="T37" s="244"/>
      <c r="U37" s="225"/>
      <c r="V37" s="90"/>
      <c r="W37" s="232"/>
      <c r="X37" s="256"/>
      <c r="Y37" s="281"/>
      <c r="Z37" s="281"/>
      <c r="AA37" s="281"/>
      <c r="AB37" s="281"/>
      <c r="AC37" s="281"/>
    </row>
    <row r="38" spans="1:29" s="145" customFormat="1" ht="30" customHeight="1">
      <c r="A38" s="198" t="s">
        <v>19</v>
      </c>
      <c r="B38" s="367" t="s">
        <v>109</v>
      </c>
      <c r="C38" s="368"/>
      <c r="D38" s="369"/>
      <c r="E38" s="134"/>
      <c r="F38" s="135"/>
      <c r="G38" s="152"/>
      <c r="H38" s="199"/>
      <c r="I38" s="102"/>
      <c r="J38" s="134"/>
      <c r="K38" s="135"/>
      <c r="L38" s="152"/>
      <c r="M38" s="199"/>
      <c r="N38" s="102"/>
      <c r="O38" s="244"/>
      <c r="P38" s="135"/>
      <c r="Q38" s="152"/>
      <c r="R38" s="199"/>
      <c r="S38" s="240"/>
      <c r="T38" s="244"/>
      <c r="U38" s="135"/>
      <c r="V38" s="152"/>
      <c r="W38" s="199"/>
      <c r="X38" s="131"/>
      <c r="Y38" s="281"/>
      <c r="Z38" s="281"/>
      <c r="AA38" s="281"/>
      <c r="AB38" s="281"/>
      <c r="AC38" s="281"/>
    </row>
    <row r="39" spans="1:29" s="145" customFormat="1" ht="15" customHeight="1">
      <c r="A39" s="137">
        <v>1</v>
      </c>
      <c r="B39" s="278" t="s">
        <v>110</v>
      </c>
      <c r="C39" s="279"/>
      <c r="D39" s="280"/>
      <c r="E39" s="134"/>
      <c r="F39" s="135" t="s">
        <v>111</v>
      </c>
      <c r="G39" s="152">
        <f>4*2</f>
        <v>8</v>
      </c>
      <c r="H39" s="153">
        <v>15000</v>
      </c>
      <c r="I39" s="102">
        <f t="shared" ref="I39:I53" si="9">H39*G39</f>
        <v>120000</v>
      </c>
      <c r="J39" s="134"/>
      <c r="K39" s="135" t="s">
        <v>111</v>
      </c>
      <c r="L39" s="152">
        <v>8</v>
      </c>
      <c r="M39" s="207">
        <v>12390</v>
      </c>
      <c r="N39" s="102">
        <f t="shared" ref="N39:N53" si="10">M39*L39</f>
        <v>99120</v>
      </c>
      <c r="O39" s="244"/>
      <c r="P39" s="135" t="s">
        <v>111</v>
      </c>
      <c r="Q39" s="152">
        <v>3</v>
      </c>
      <c r="R39" s="253">
        <v>11625</v>
      </c>
      <c r="S39" s="240">
        <f t="shared" ref="S39:S53" si="11">R39*Q39</f>
        <v>34875</v>
      </c>
      <c r="T39" s="244"/>
      <c r="U39" s="135" t="s">
        <v>111</v>
      </c>
      <c r="V39" s="152">
        <v>10</v>
      </c>
      <c r="W39" s="230">
        <v>11210</v>
      </c>
      <c r="X39" s="131">
        <f t="shared" ref="X39:X53" si="12">W39*V39</f>
        <v>112100</v>
      </c>
      <c r="Y39" s="281"/>
      <c r="Z39" s="281"/>
      <c r="AA39" s="281"/>
      <c r="AB39" s="281"/>
      <c r="AC39" s="281"/>
    </row>
    <row r="40" spans="1:29" s="145" customFormat="1" ht="15" customHeight="1">
      <c r="A40" s="137">
        <v>2</v>
      </c>
      <c r="B40" s="278" t="s">
        <v>112</v>
      </c>
      <c r="C40" s="279"/>
      <c r="D40" s="280"/>
      <c r="E40" s="134"/>
      <c r="F40" s="135" t="s">
        <v>111</v>
      </c>
      <c r="G40" s="152">
        <f>1*2</f>
        <v>2</v>
      </c>
      <c r="H40" s="153">
        <v>13000</v>
      </c>
      <c r="I40" s="102">
        <f t="shared" si="9"/>
        <v>26000</v>
      </c>
      <c r="J40" s="134"/>
      <c r="K40" s="135" t="s">
        <v>111</v>
      </c>
      <c r="L40" s="152">
        <v>1</v>
      </c>
      <c r="M40" s="207">
        <v>9576</v>
      </c>
      <c r="N40" s="102">
        <f t="shared" si="10"/>
        <v>9576</v>
      </c>
      <c r="O40" s="244"/>
      <c r="P40" s="135" t="s">
        <v>111</v>
      </c>
      <c r="Q40" s="152">
        <v>1</v>
      </c>
      <c r="R40" s="253">
        <v>9250</v>
      </c>
      <c r="S40" s="240">
        <f t="shared" si="11"/>
        <v>9250</v>
      </c>
      <c r="T40" s="244"/>
      <c r="U40" s="135" t="s">
        <v>111</v>
      </c>
      <c r="V40" s="152">
        <v>1</v>
      </c>
      <c r="W40" s="230">
        <v>8850</v>
      </c>
      <c r="X40" s="131">
        <f t="shared" si="12"/>
        <v>8850</v>
      </c>
      <c r="Y40" s="281"/>
      <c r="Z40" s="281"/>
      <c r="AA40" s="281"/>
      <c r="AB40" s="281"/>
      <c r="AC40" s="281"/>
    </row>
    <row r="41" spans="1:29" s="145" customFormat="1" ht="29.25" customHeight="1">
      <c r="A41" s="137">
        <v>3</v>
      </c>
      <c r="B41" s="278" t="s">
        <v>113</v>
      </c>
      <c r="C41" s="279"/>
      <c r="D41" s="280"/>
      <c r="E41" s="134"/>
      <c r="F41" s="135" t="s">
        <v>45</v>
      </c>
      <c r="G41" s="152">
        <v>16</v>
      </c>
      <c r="H41" s="153">
        <v>4675</v>
      </c>
      <c r="I41" s="102">
        <f t="shared" si="9"/>
        <v>74800</v>
      </c>
      <c r="J41" s="134"/>
      <c r="K41" s="135" t="s">
        <v>45</v>
      </c>
      <c r="L41" s="152">
        <v>32</v>
      </c>
      <c r="M41" s="206">
        <v>5500</v>
      </c>
      <c r="N41" s="102">
        <f t="shared" si="10"/>
        <v>176000</v>
      </c>
      <c r="O41" s="244"/>
      <c r="P41" s="135" t="s">
        <v>45</v>
      </c>
      <c r="Q41" s="152">
        <v>3</v>
      </c>
      <c r="R41" s="253">
        <v>9000</v>
      </c>
      <c r="S41" s="240">
        <f t="shared" si="11"/>
        <v>27000</v>
      </c>
      <c r="T41" s="244"/>
      <c r="U41" s="135" t="s">
        <v>45</v>
      </c>
      <c r="V41" s="152">
        <v>16</v>
      </c>
      <c r="W41" s="230">
        <v>4720</v>
      </c>
      <c r="X41" s="131">
        <f t="shared" si="12"/>
        <v>75520</v>
      </c>
      <c r="Y41" s="281"/>
      <c r="Z41" s="281"/>
      <c r="AA41" s="281"/>
      <c r="AB41" s="281"/>
      <c r="AC41" s="281"/>
    </row>
    <row r="42" spans="1:29" s="145" customFormat="1" ht="31.5" customHeight="1">
      <c r="A42" s="137">
        <v>4</v>
      </c>
      <c r="B42" s="278" t="s">
        <v>114</v>
      </c>
      <c r="C42" s="279"/>
      <c r="D42" s="280"/>
      <c r="E42" s="134"/>
      <c r="F42" s="135" t="s">
        <v>45</v>
      </c>
      <c r="G42" s="152">
        <v>8</v>
      </c>
      <c r="H42" s="153">
        <v>4675</v>
      </c>
      <c r="I42" s="102">
        <f t="shared" si="9"/>
        <v>37400</v>
      </c>
      <c r="J42" s="134"/>
      <c r="K42" s="135" t="s">
        <v>45</v>
      </c>
      <c r="L42" s="152"/>
      <c r="M42" s="206"/>
      <c r="N42" s="102">
        <f t="shared" si="10"/>
        <v>0</v>
      </c>
      <c r="O42" s="244"/>
      <c r="P42" s="135" t="s">
        <v>45</v>
      </c>
      <c r="Q42" s="152">
        <v>2</v>
      </c>
      <c r="R42" s="253">
        <v>8625</v>
      </c>
      <c r="S42" s="240">
        <f t="shared" si="11"/>
        <v>17250</v>
      </c>
      <c r="T42" s="244"/>
      <c r="U42" s="135" t="s">
        <v>45</v>
      </c>
      <c r="V42" s="152">
        <v>16</v>
      </c>
      <c r="W42" s="230">
        <v>9440</v>
      </c>
      <c r="X42" s="131">
        <f t="shared" si="12"/>
        <v>151040</v>
      </c>
      <c r="Y42" s="281"/>
      <c r="Z42" s="281"/>
      <c r="AA42" s="281"/>
      <c r="AB42" s="281"/>
      <c r="AC42" s="281"/>
    </row>
    <row r="43" spans="1:29" s="145" customFormat="1" ht="30.75" customHeight="1">
      <c r="A43" s="137">
        <v>5</v>
      </c>
      <c r="B43" s="278" t="s">
        <v>115</v>
      </c>
      <c r="C43" s="279"/>
      <c r="D43" s="280"/>
      <c r="E43" s="134"/>
      <c r="F43" s="135" t="s">
        <v>45</v>
      </c>
      <c r="G43" s="152">
        <v>32</v>
      </c>
      <c r="H43" s="153">
        <v>5500</v>
      </c>
      <c r="I43" s="102">
        <f t="shared" si="9"/>
        <v>176000</v>
      </c>
      <c r="J43" s="134"/>
      <c r="K43" s="135" t="s">
        <v>45</v>
      </c>
      <c r="L43" s="152">
        <v>48</v>
      </c>
      <c r="M43" s="206">
        <v>4000</v>
      </c>
      <c r="N43" s="102">
        <f t="shared" si="10"/>
        <v>192000</v>
      </c>
      <c r="O43" s="244"/>
      <c r="P43" s="135" t="s">
        <v>45</v>
      </c>
      <c r="Q43" s="152">
        <v>3</v>
      </c>
      <c r="R43" s="253">
        <v>11875</v>
      </c>
      <c r="S43" s="240">
        <f t="shared" si="11"/>
        <v>35625</v>
      </c>
      <c r="T43" s="244"/>
      <c r="U43" s="135" t="s">
        <v>45</v>
      </c>
      <c r="V43" s="152">
        <v>32</v>
      </c>
      <c r="W43" s="230">
        <v>7080</v>
      </c>
      <c r="X43" s="131">
        <f t="shared" si="12"/>
        <v>226560</v>
      </c>
      <c r="Y43" s="281"/>
      <c r="Z43" s="281"/>
      <c r="AA43" s="281"/>
      <c r="AB43" s="281"/>
      <c r="AC43" s="281"/>
    </row>
    <row r="44" spans="1:29" s="145" customFormat="1" ht="30" customHeight="1">
      <c r="A44" s="137">
        <v>6</v>
      </c>
      <c r="B44" s="278" t="s">
        <v>116</v>
      </c>
      <c r="C44" s="279"/>
      <c r="D44" s="280"/>
      <c r="E44" s="134"/>
      <c r="F44" s="135" t="s">
        <v>45</v>
      </c>
      <c r="G44" s="152">
        <v>16</v>
      </c>
      <c r="H44" s="153">
        <v>5000</v>
      </c>
      <c r="I44" s="102">
        <f t="shared" si="9"/>
        <v>80000</v>
      </c>
      <c r="J44" s="134"/>
      <c r="K44" s="135" t="s">
        <v>45</v>
      </c>
      <c r="L44" s="152">
        <v>32</v>
      </c>
      <c r="M44" s="206">
        <v>3500</v>
      </c>
      <c r="N44" s="102">
        <f t="shared" si="10"/>
        <v>112000</v>
      </c>
      <c r="O44" s="244"/>
      <c r="P44" s="135" t="s">
        <v>45</v>
      </c>
      <c r="Q44" s="152">
        <v>4</v>
      </c>
      <c r="R44" s="253">
        <v>11250</v>
      </c>
      <c r="S44" s="240">
        <f t="shared" si="11"/>
        <v>45000</v>
      </c>
      <c r="T44" s="244"/>
      <c r="U44" s="135" t="s">
        <v>45</v>
      </c>
      <c r="V44" s="152">
        <v>8</v>
      </c>
      <c r="W44" s="230">
        <v>5900</v>
      </c>
      <c r="X44" s="131">
        <f t="shared" si="12"/>
        <v>47200</v>
      </c>
      <c r="Y44" s="281"/>
      <c r="Z44" s="281"/>
      <c r="AA44" s="281"/>
      <c r="AB44" s="281"/>
      <c r="AC44" s="281"/>
    </row>
    <row r="45" spans="1:29" s="145" customFormat="1" ht="29.25" customHeight="1">
      <c r="A45" s="137">
        <v>7</v>
      </c>
      <c r="B45" s="279" t="s">
        <v>117</v>
      </c>
      <c r="C45" s="279"/>
      <c r="D45" s="279"/>
      <c r="E45" s="134"/>
      <c r="F45" s="135" t="s">
        <v>45</v>
      </c>
      <c r="G45" s="152">
        <f>8*2</f>
        <v>16</v>
      </c>
      <c r="H45" s="153">
        <v>5000</v>
      </c>
      <c r="I45" s="102">
        <f t="shared" si="9"/>
        <v>80000</v>
      </c>
      <c r="J45" s="134"/>
      <c r="K45" s="135" t="s">
        <v>45</v>
      </c>
      <c r="L45" s="152">
        <v>16</v>
      </c>
      <c r="M45" s="206">
        <v>4112.9000000000005</v>
      </c>
      <c r="N45" s="102">
        <f t="shared" si="10"/>
        <v>65806.400000000009</v>
      </c>
      <c r="O45" s="244"/>
      <c r="P45" s="135" t="s">
        <v>45</v>
      </c>
      <c r="Q45" s="152">
        <v>1</v>
      </c>
      <c r="R45" s="253">
        <v>6875</v>
      </c>
      <c r="S45" s="240">
        <f t="shared" si="11"/>
        <v>6875</v>
      </c>
      <c r="T45" s="244"/>
      <c r="U45" s="135" t="s">
        <v>45</v>
      </c>
      <c r="V45" s="152">
        <v>16</v>
      </c>
      <c r="W45" s="230">
        <v>4130</v>
      </c>
      <c r="X45" s="131">
        <f t="shared" si="12"/>
        <v>66080</v>
      </c>
      <c r="Y45" s="281"/>
      <c r="Z45" s="281"/>
      <c r="AA45" s="281"/>
      <c r="AB45" s="281"/>
      <c r="AC45" s="281"/>
    </row>
    <row r="46" spans="1:29" s="145" customFormat="1" ht="15" customHeight="1">
      <c r="A46" s="137">
        <v>8</v>
      </c>
      <c r="B46" s="279" t="s">
        <v>118</v>
      </c>
      <c r="C46" s="279"/>
      <c r="D46" s="279"/>
      <c r="E46" s="134"/>
      <c r="F46" s="135" t="s">
        <v>45</v>
      </c>
      <c r="G46" s="152">
        <f>8*2</f>
        <v>16</v>
      </c>
      <c r="H46" s="153">
        <v>1000</v>
      </c>
      <c r="I46" s="102">
        <f t="shared" si="9"/>
        <v>16000</v>
      </c>
      <c r="J46" s="134"/>
      <c r="K46" s="135" t="s">
        <v>45</v>
      </c>
      <c r="L46" s="152">
        <v>16</v>
      </c>
      <c r="M46" s="206">
        <v>2100</v>
      </c>
      <c r="N46" s="102">
        <f t="shared" si="10"/>
        <v>33600</v>
      </c>
      <c r="O46" s="244"/>
      <c r="P46" s="135" t="s">
        <v>45</v>
      </c>
      <c r="Q46" s="152">
        <v>1</v>
      </c>
      <c r="R46" s="253">
        <v>1087.5</v>
      </c>
      <c r="S46" s="240">
        <f t="shared" si="11"/>
        <v>1087.5</v>
      </c>
      <c r="T46" s="244"/>
      <c r="U46" s="135" t="s">
        <v>45</v>
      </c>
      <c r="V46" s="152">
        <v>48</v>
      </c>
      <c r="W46" s="230">
        <v>1770</v>
      </c>
      <c r="X46" s="131">
        <f t="shared" si="12"/>
        <v>84960</v>
      </c>
      <c r="Y46" s="281"/>
      <c r="Z46" s="281"/>
      <c r="AA46" s="281"/>
      <c r="AB46" s="281"/>
      <c r="AC46" s="281"/>
    </row>
    <row r="47" spans="1:29" s="145" customFormat="1" ht="15" customHeight="1">
      <c r="A47" s="137">
        <v>9</v>
      </c>
      <c r="B47" s="279" t="s">
        <v>119</v>
      </c>
      <c r="C47" s="279"/>
      <c r="D47" s="279"/>
      <c r="E47" s="134"/>
      <c r="F47" s="135" t="s">
        <v>45</v>
      </c>
      <c r="G47" s="152">
        <f>16*2</f>
        <v>32</v>
      </c>
      <c r="H47" s="153">
        <v>1000</v>
      </c>
      <c r="I47" s="102">
        <f t="shared" si="9"/>
        <v>32000</v>
      </c>
      <c r="J47" s="134"/>
      <c r="K47" s="135" t="s">
        <v>45</v>
      </c>
      <c r="L47" s="152">
        <v>32</v>
      </c>
      <c r="M47" s="206">
        <v>3507</v>
      </c>
      <c r="N47" s="102">
        <f t="shared" si="10"/>
        <v>112224</v>
      </c>
      <c r="O47" s="244"/>
      <c r="P47" s="135" t="s">
        <v>45</v>
      </c>
      <c r="Q47" s="152">
        <v>2</v>
      </c>
      <c r="R47" s="253">
        <v>5000</v>
      </c>
      <c r="S47" s="240">
        <f t="shared" si="11"/>
        <v>10000</v>
      </c>
      <c r="T47" s="244"/>
      <c r="U47" s="135" t="s">
        <v>45</v>
      </c>
      <c r="V47" s="152">
        <v>32</v>
      </c>
      <c r="W47" s="230">
        <v>3540</v>
      </c>
      <c r="X47" s="131">
        <f t="shared" si="12"/>
        <v>113280</v>
      </c>
      <c r="Y47" s="281"/>
      <c r="Z47" s="281"/>
      <c r="AA47" s="281"/>
      <c r="AB47" s="281"/>
      <c r="AC47" s="281"/>
    </row>
    <row r="48" spans="1:29" s="145" customFormat="1" ht="15" customHeight="1">
      <c r="A48" s="137">
        <v>10</v>
      </c>
      <c r="B48" s="279" t="s">
        <v>120</v>
      </c>
      <c r="C48" s="279"/>
      <c r="D48" s="279"/>
      <c r="E48" s="134"/>
      <c r="F48" s="135" t="s">
        <v>45</v>
      </c>
      <c r="G48" s="152">
        <f>8*2</f>
        <v>16</v>
      </c>
      <c r="H48" s="153">
        <v>250</v>
      </c>
      <c r="I48" s="102">
        <f t="shared" si="9"/>
        <v>4000</v>
      </c>
      <c r="J48" s="134"/>
      <c r="K48" s="135" t="s">
        <v>45</v>
      </c>
      <c r="L48" s="152">
        <v>16</v>
      </c>
      <c r="M48" s="207">
        <v>1030.8</v>
      </c>
      <c r="N48" s="102">
        <f t="shared" si="10"/>
        <v>16492.8</v>
      </c>
      <c r="O48" s="244"/>
      <c r="P48" s="135" t="s">
        <v>45</v>
      </c>
      <c r="Q48" s="152">
        <v>1</v>
      </c>
      <c r="R48" s="253">
        <v>1375</v>
      </c>
      <c r="S48" s="240">
        <f t="shared" si="11"/>
        <v>1375</v>
      </c>
      <c r="T48" s="244"/>
      <c r="U48" s="135" t="s">
        <v>45</v>
      </c>
      <c r="V48" s="152">
        <v>16</v>
      </c>
      <c r="W48" s="230">
        <v>7670</v>
      </c>
      <c r="X48" s="131">
        <f t="shared" si="12"/>
        <v>122720</v>
      </c>
      <c r="Y48" s="281"/>
      <c r="Z48" s="281"/>
      <c r="AA48" s="281"/>
      <c r="AB48" s="281"/>
      <c r="AC48" s="281"/>
    </row>
    <row r="49" spans="1:29" s="145" customFormat="1" ht="15" customHeight="1">
      <c r="A49" s="137">
        <v>11</v>
      </c>
      <c r="B49" s="279" t="s">
        <v>121</v>
      </c>
      <c r="C49" s="279"/>
      <c r="D49" s="279"/>
      <c r="E49" s="134"/>
      <c r="F49" s="135" t="s">
        <v>111</v>
      </c>
      <c r="G49" s="152">
        <v>1</v>
      </c>
      <c r="H49" s="153">
        <v>4200</v>
      </c>
      <c r="I49" s="102">
        <f t="shared" si="9"/>
        <v>4200</v>
      </c>
      <c r="J49" s="134"/>
      <c r="K49" s="135" t="s">
        <v>111</v>
      </c>
      <c r="L49" s="152">
        <v>8</v>
      </c>
      <c r="M49" s="207">
        <v>5100</v>
      </c>
      <c r="N49" s="102">
        <f t="shared" si="10"/>
        <v>40800</v>
      </c>
      <c r="O49" s="244"/>
      <c r="P49" s="135" t="s">
        <v>111</v>
      </c>
      <c r="Q49" s="152">
        <v>1</v>
      </c>
      <c r="R49" s="253">
        <v>5125</v>
      </c>
      <c r="S49" s="240">
        <f t="shared" si="11"/>
        <v>5125</v>
      </c>
      <c r="T49" s="244"/>
      <c r="U49" s="135" t="s">
        <v>111</v>
      </c>
      <c r="V49" s="152">
        <v>3</v>
      </c>
      <c r="W49" s="230">
        <v>4484</v>
      </c>
      <c r="X49" s="131">
        <f t="shared" si="12"/>
        <v>13452</v>
      </c>
      <c r="Y49" s="281"/>
      <c r="Z49" s="281"/>
      <c r="AA49" s="281"/>
      <c r="AB49" s="281"/>
      <c r="AC49" s="281"/>
    </row>
    <row r="50" spans="1:29" s="145" customFormat="1" ht="15" customHeight="1">
      <c r="A50" s="137">
        <v>12</v>
      </c>
      <c r="B50" s="279" t="s">
        <v>122</v>
      </c>
      <c r="C50" s="279"/>
      <c r="D50" s="279"/>
      <c r="E50" s="134"/>
      <c r="F50" s="135" t="s">
        <v>111</v>
      </c>
      <c r="G50" s="152">
        <v>1</v>
      </c>
      <c r="H50" s="153">
        <v>1100</v>
      </c>
      <c r="I50" s="102">
        <f t="shared" si="9"/>
        <v>1100</v>
      </c>
      <c r="J50" s="134"/>
      <c r="K50" s="135" t="s">
        <v>111</v>
      </c>
      <c r="L50" s="152">
        <v>8</v>
      </c>
      <c r="M50" s="207">
        <v>2160</v>
      </c>
      <c r="N50" s="102">
        <f t="shared" si="10"/>
        <v>17280</v>
      </c>
      <c r="O50" s="244"/>
      <c r="P50" s="135" t="s">
        <v>111</v>
      </c>
      <c r="Q50" s="152">
        <v>1</v>
      </c>
      <c r="R50" s="253">
        <v>2062.5</v>
      </c>
      <c r="S50" s="240">
        <f t="shared" si="11"/>
        <v>2062.5</v>
      </c>
      <c r="T50" s="244"/>
      <c r="U50" s="135" t="s">
        <v>111</v>
      </c>
      <c r="V50" s="152">
        <v>1</v>
      </c>
      <c r="W50" s="230">
        <v>1652</v>
      </c>
      <c r="X50" s="131">
        <f t="shared" si="12"/>
        <v>1652</v>
      </c>
      <c r="Y50" s="281"/>
      <c r="Z50" s="281"/>
      <c r="AA50" s="281"/>
      <c r="AB50" s="281"/>
      <c r="AC50" s="281"/>
    </row>
    <row r="51" spans="1:29" s="145" customFormat="1" ht="15" customHeight="1">
      <c r="A51" s="137">
        <v>13</v>
      </c>
      <c r="B51" s="279" t="s">
        <v>123</v>
      </c>
      <c r="C51" s="279"/>
      <c r="D51" s="279"/>
      <c r="E51" s="134"/>
      <c r="F51" s="135" t="s">
        <v>45</v>
      </c>
      <c r="G51" s="152">
        <v>16</v>
      </c>
      <c r="H51" s="153">
        <v>25</v>
      </c>
      <c r="I51" s="102">
        <f t="shared" si="9"/>
        <v>400</v>
      </c>
      <c r="J51" s="134"/>
      <c r="K51" s="135" t="s">
        <v>45</v>
      </c>
      <c r="L51" s="152">
        <v>64</v>
      </c>
      <c r="M51" s="207">
        <v>50</v>
      </c>
      <c r="N51" s="102">
        <f t="shared" si="10"/>
        <v>3200</v>
      </c>
      <c r="O51" s="244"/>
      <c r="P51" s="135" t="s">
        <v>45</v>
      </c>
      <c r="Q51" s="152">
        <v>8</v>
      </c>
      <c r="R51" s="253">
        <v>75</v>
      </c>
      <c r="S51" s="240">
        <f t="shared" si="11"/>
        <v>600</v>
      </c>
      <c r="T51" s="244"/>
      <c r="U51" s="135" t="s">
        <v>45</v>
      </c>
      <c r="V51" s="152">
        <v>32</v>
      </c>
      <c r="W51" s="230">
        <v>47.2</v>
      </c>
      <c r="X51" s="131">
        <f t="shared" si="12"/>
        <v>1510.4</v>
      </c>
      <c r="Y51" s="281"/>
      <c r="Z51" s="281"/>
      <c r="AA51" s="281"/>
      <c r="AB51" s="281"/>
      <c r="AC51" s="281"/>
    </row>
    <row r="52" spans="1:29" s="145" customFormat="1" ht="15" customHeight="1">
      <c r="A52" s="137">
        <v>14</v>
      </c>
      <c r="B52" s="279" t="s">
        <v>124</v>
      </c>
      <c r="C52" s="279"/>
      <c r="D52" s="279"/>
      <c r="E52" s="134"/>
      <c r="F52" s="135" t="s">
        <v>45</v>
      </c>
      <c r="G52" s="152">
        <v>8</v>
      </c>
      <c r="H52" s="153">
        <v>500</v>
      </c>
      <c r="I52" s="102">
        <f t="shared" si="9"/>
        <v>4000</v>
      </c>
      <c r="J52" s="134"/>
      <c r="K52" s="135" t="s">
        <v>45</v>
      </c>
      <c r="L52" s="152">
        <v>16</v>
      </c>
      <c r="M52" s="207">
        <v>715.00000000000011</v>
      </c>
      <c r="N52" s="102">
        <f t="shared" si="10"/>
        <v>11440.000000000002</v>
      </c>
      <c r="O52" s="244"/>
      <c r="P52" s="135" t="s">
        <v>45</v>
      </c>
      <c r="Q52" s="152">
        <v>2</v>
      </c>
      <c r="R52" s="253">
        <v>1000</v>
      </c>
      <c r="S52" s="240">
        <f t="shared" si="11"/>
        <v>2000</v>
      </c>
      <c r="T52" s="244"/>
      <c r="U52" s="135" t="s">
        <v>45</v>
      </c>
      <c r="V52" s="152">
        <v>32</v>
      </c>
      <c r="W52" s="230">
        <v>1121</v>
      </c>
      <c r="X52" s="131">
        <f t="shared" si="12"/>
        <v>35872</v>
      </c>
      <c r="Y52" s="281"/>
      <c r="Z52" s="281"/>
      <c r="AA52" s="281"/>
      <c r="AB52" s="281"/>
      <c r="AC52" s="281"/>
    </row>
    <row r="53" spans="1:29" s="145" customFormat="1" ht="15" customHeight="1">
      <c r="A53" s="137">
        <v>15</v>
      </c>
      <c r="B53" s="279" t="s">
        <v>125</v>
      </c>
      <c r="C53" s="279"/>
      <c r="D53" s="279"/>
      <c r="E53" s="134"/>
      <c r="F53" s="135" t="s">
        <v>45</v>
      </c>
      <c r="G53" s="152">
        <v>16</v>
      </c>
      <c r="H53" s="153">
        <v>500</v>
      </c>
      <c r="I53" s="102">
        <f t="shared" si="9"/>
        <v>8000</v>
      </c>
      <c r="J53" s="134"/>
      <c r="K53" s="135" t="s">
        <v>45</v>
      </c>
      <c r="L53" s="152">
        <v>64</v>
      </c>
      <c r="M53" s="207">
        <v>60</v>
      </c>
      <c r="N53" s="102">
        <f t="shared" si="10"/>
        <v>3840</v>
      </c>
      <c r="O53" s="244"/>
      <c r="P53" s="135" t="s">
        <v>45</v>
      </c>
      <c r="Q53" s="152">
        <v>8</v>
      </c>
      <c r="R53" s="253">
        <v>1500</v>
      </c>
      <c r="S53" s="240">
        <f t="shared" si="11"/>
        <v>12000</v>
      </c>
      <c r="T53" s="244"/>
      <c r="U53" s="135" t="s">
        <v>45</v>
      </c>
      <c r="V53" s="152">
        <v>64</v>
      </c>
      <c r="W53" s="230">
        <v>472</v>
      </c>
      <c r="X53" s="131">
        <f t="shared" si="12"/>
        <v>30208</v>
      </c>
      <c r="Y53" s="281"/>
      <c r="Z53" s="281"/>
      <c r="AA53" s="281"/>
      <c r="AB53" s="281"/>
      <c r="AC53" s="281"/>
    </row>
    <row r="54" spans="1:29" s="145" customFormat="1" ht="15" customHeight="1">
      <c r="A54" s="137">
        <v>16</v>
      </c>
      <c r="B54" s="300" t="s">
        <v>126</v>
      </c>
      <c r="C54" s="300"/>
      <c r="D54" s="300"/>
      <c r="E54" s="134"/>
      <c r="F54" s="135" t="s">
        <v>45</v>
      </c>
      <c r="G54" s="152">
        <v>16</v>
      </c>
      <c r="H54" s="153"/>
      <c r="I54" s="102"/>
      <c r="J54" s="134"/>
      <c r="K54" s="135" t="s">
        <v>45</v>
      </c>
      <c r="L54" s="152">
        <v>0</v>
      </c>
      <c r="M54" s="153"/>
      <c r="N54" s="102"/>
      <c r="O54" s="244"/>
      <c r="P54" s="135" t="s">
        <v>45</v>
      </c>
      <c r="Q54" s="152">
        <v>0</v>
      </c>
      <c r="R54" s="153"/>
      <c r="S54" s="240"/>
      <c r="T54" s="244"/>
      <c r="U54" s="135" t="s">
        <v>45</v>
      </c>
      <c r="V54" s="152">
        <v>0</v>
      </c>
      <c r="W54" s="230"/>
      <c r="X54" s="131"/>
      <c r="Y54" s="281"/>
      <c r="Z54" s="281"/>
      <c r="AA54" s="281"/>
      <c r="AB54" s="281"/>
      <c r="AC54" s="281"/>
    </row>
    <row r="55" spans="1:29" s="145" customFormat="1" ht="15" customHeight="1">
      <c r="A55" s="137">
        <v>17</v>
      </c>
      <c r="B55" s="300" t="s">
        <v>127</v>
      </c>
      <c r="C55" s="300"/>
      <c r="D55" s="300"/>
      <c r="E55" s="134"/>
      <c r="F55" s="135" t="s">
        <v>45</v>
      </c>
      <c r="G55" s="152">
        <v>24</v>
      </c>
      <c r="H55" s="153"/>
      <c r="I55" s="102"/>
      <c r="J55" s="134"/>
      <c r="K55" s="135" t="s">
        <v>45</v>
      </c>
      <c r="L55" s="152">
        <v>0</v>
      </c>
      <c r="M55" s="153"/>
      <c r="N55" s="102"/>
      <c r="O55" s="244"/>
      <c r="P55" s="135" t="s">
        <v>45</v>
      </c>
      <c r="Q55" s="152">
        <v>0</v>
      </c>
      <c r="R55" s="153"/>
      <c r="S55" s="240"/>
      <c r="T55" s="244"/>
      <c r="U55" s="135" t="s">
        <v>45</v>
      </c>
      <c r="V55" s="152">
        <v>0</v>
      </c>
      <c r="W55" s="230"/>
      <c r="X55" s="131"/>
      <c r="Y55" s="281"/>
      <c r="Z55" s="281"/>
      <c r="AA55" s="281"/>
      <c r="AB55" s="281"/>
      <c r="AC55" s="281"/>
    </row>
    <row r="56" spans="1:29" s="145" customFormat="1" ht="15" customHeight="1">
      <c r="A56" s="137"/>
      <c r="B56" s="291" t="s">
        <v>51</v>
      </c>
      <c r="C56" s="292"/>
      <c r="D56" s="293"/>
      <c r="E56" s="134"/>
      <c r="F56" s="135"/>
      <c r="G56" s="152"/>
      <c r="H56" s="199"/>
      <c r="I56" s="147">
        <f>SUM(I39:I53)</f>
        <v>663900</v>
      </c>
      <c r="J56" s="134"/>
      <c r="K56" s="135"/>
      <c r="L56" s="152"/>
      <c r="M56" s="199"/>
      <c r="N56" s="147">
        <f>SUM(N39:N53)</f>
        <v>893379.20000000007</v>
      </c>
      <c r="O56" s="244"/>
      <c r="P56" s="135"/>
      <c r="Q56" s="152"/>
      <c r="R56" s="199"/>
      <c r="S56" s="241">
        <f>SUM(S39:S53)</f>
        <v>210125</v>
      </c>
      <c r="T56" s="244"/>
      <c r="U56" s="135"/>
      <c r="V56" s="152"/>
      <c r="W56" s="230"/>
      <c r="X56" s="257">
        <f>SUM(X39:X53)</f>
        <v>1091004.3999999999</v>
      </c>
      <c r="Y56" s="281"/>
      <c r="Z56" s="281"/>
      <c r="AA56" s="281"/>
      <c r="AB56" s="281"/>
      <c r="AC56" s="281"/>
    </row>
    <row r="57" spans="1:29" s="145" customFormat="1" ht="30" customHeight="1">
      <c r="A57" s="198" t="s">
        <v>70</v>
      </c>
      <c r="B57" s="367" t="s">
        <v>128</v>
      </c>
      <c r="C57" s="368"/>
      <c r="D57" s="369"/>
      <c r="E57" s="134"/>
      <c r="F57" s="135"/>
      <c r="G57" s="152"/>
      <c r="H57" s="199"/>
      <c r="I57" s="102"/>
      <c r="J57" s="134"/>
      <c r="K57" s="135"/>
      <c r="L57" s="152"/>
      <c r="M57" s="199"/>
      <c r="N57" s="102"/>
      <c r="O57" s="244"/>
      <c r="P57" s="135"/>
      <c r="Q57" s="152"/>
      <c r="R57" s="199"/>
      <c r="S57" s="240"/>
      <c r="T57" s="244"/>
      <c r="U57" s="135"/>
      <c r="V57" s="152"/>
      <c r="W57" s="230"/>
      <c r="X57" s="131"/>
      <c r="Y57" s="281"/>
      <c r="Z57" s="281"/>
      <c r="AA57" s="281"/>
      <c r="AB57" s="281"/>
      <c r="AC57" s="281"/>
    </row>
    <row r="58" spans="1:29" s="145" customFormat="1" ht="15" customHeight="1">
      <c r="A58" s="137">
        <v>1</v>
      </c>
      <c r="B58" s="278" t="s">
        <v>129</v>
      </c>
      <c r="C58" s="279"/>
      <c r="D58" s="280"/>
      <c r="E58" s="134"/>
      <c r="F58" s="135" t="s">
        <v>111</v>
      </c>
      <c r="G58" s="152">
        <f>7*2</f>
        <v>14</v>
      </c>
      <c r="H58" s="153">
        <v>15000</v>
      </c>
      <c r="I58" s="102">
        <f t="shared" ref="I58:I70" si="13">H58*G58</f>
        <v>210000</v>
      </c>
      <c r="J58" s="134"/>
      <c r="K58" s="135" t="s">
        <v>111</v>
      </c>
      <c r="L58" s="152">
        <v>16</v>
      </c>
      <c r="M58" s="209">
        <v>11800</v>
      </c>
      <c r="N58" s="102">
        <f t="shared" ref="N58:N70" si="14">M58*L58</f>
        <v>188800</v>
      </c>
      <c r="O58" s="244"/>
      <c r="P58" s="135" t="s">
        <v>111</v>
      </c>
      <c r="Q58" s="152">
        <v>21</v>
      </c>
      <c r="R58" s="253">
        <v>11625</v>
      </c>
      <c r="S58" s="240">
        <f t="shared" ref="S58:S72" si="15">R58*Q58</f>
        <v>244125</v>
      </c>
      <c r="T58" s="244"/>
      <c r="U58" s="135" t="s">
        <v>111</v>
      </c>
      <c r="V58" s="152">
        <v>17</v>
      </c>
      <c r="W58" s="230">
        <v>11210</v>
      </c>
      <c r="X58" s="131">
        <f t="shared" ref="X58:X72" si="16">W58*V58</f>
        <v>190570</v>
      </c>
      <c r="Y58" s="281"/>
      <c r="Z58" s="281"/>
      <c r="AA58" s="281"/>
      <c r="AB58" s="281"/>
      <c r="AC58" s="281"/>
    </row>
    <row r="59" spans="1:29" s="145" customFormat="1" ht="29.25" customHeight="1">
      <c r="A59" s="137">
        <v>2</v>
      </c>
      <c r="B59" s="278" t="s">
        <v>113</v>
      </c>
      <c r="C59" s="279"/>
      <c r="D59" s="280"/>
      <c r="E59" s="134"/>
      <c r="F59" s="135" t="s">
        <v>45</v>
      </c>
      <c r="G59" s="152">
        <v>16</v>
      </c>
      <c r="H59" s="153">
        <v>4675</v>
      </c>
      <c r="I59" s="102">
        <f t="shared" si="13"/>
        <v>74800</v>
      </c>
      <c r="J59" s="134"/>
      <c r="K59" s="135" t="s">
        <v>45</v>
      </c>
      <c r="L59" s="152">
        <v>64</v>
      </c>
      <c r="M59" s="208">
        <v>5000</v>
      </c>
      <c r="N59" s="102">
        <f t="shared" si="14"/>
        <v>320000</v>
      </c>
      <c r="O59" s="244"/>
      <c r="P59" s="135" t="s">
        <v>45</v>
      </c>
      <c r="Q59" s="152">
        <v>4</v>
      </c>
      <c r="R59" s="253">
        <v>9000</v>
      </c>
      <c r="S59" s="240">
        <f t="shared" si="15"/>
        <v>36000</v>
      </c>
      <c r="T59" s="244"/>
      <c r="U59" s="135" t="s">
        <v>45</v>
      </c>
      <c r="V59" s="152">
        <v>40</v>
      </c>
      <c r="W59" s="230">
        <v>4720</v>
      </c>
      <c r="X59" s="131">
        <f t="shared" si="16"/>
        <v>188800</v>
      </c>
      <c r="Y59" s="281"/>
      <c r="Z59" s="281"/>
      <c r="AA59" s="281"/>
      <c r="AB59" s="281"/>
      <c r="AC59" s="281"/>
    </row>
    <row r="60" spans="1:29" s="145" customFormat="1" ht="30.75" customHeight="1">
      <c r="A60" s="137">
        <v>4</v>
      </c>
      <c r="B60" s="278" t="s">
        <v>130</v>
      </c>
      <c r="C60" s="279"/>
      <c r="D60" s="280"/>
      <c r="E60" s="134"/>
      <c r="F60" s="135" t="s">
        <v>45</v>
      </c>
      <c r="G60" s="152">
        <v>48</v>
      </c>
      <c r="H60" s="153">
        <v>5500</v>
      </c>
      <c r="I60" s="102">
        <f t="shared" si="13"/>
        <v>264000</v>
      </c>
      <c r="J60" s="134"/>
      <c r="K60" s="135" t="s">
        <v>45</v>
      </c>
      <c r="L60" s="152">
        <v>64</v>
      </c>
      <c r="M60" s="208">
        <v>4000</v>
      </c>
      <c r="N60" s="102">
        <f t="shared" si="14"/>
        <v>256000</v>
      </c>
      <c r="O60" s="244"/>
      <c r="P60" s="135" t="s">
        <v>45</v>
      </c>
      <c r="Q60" s="152">
        <v>4</v>
      </c>
      <c r="R60" s="253">
        <v>11875</v>
      </c>
      <c r="S60" s="240">
        <f t="shared" si="15"/>
        <v>47500</v>
      </c>
      <c r="T60" s="244"/>
      <c r="U60" s="135" t="s">
        <v>45</v>
      </c>
      <c r="V60" s="152">
        <v>48</v>
      </c>
      <c r="W60" s="230">
        <v>7080</v>
      </c>
      <c r="X60" s="131">
        <f t="shared" si="16"/>
        <v>339840</v>
      </c>
      <c r="Y60" s="281"/>
      <c r="Z60" s="281"/>
      <c r="AA60" s="281"/>
      <c r="AB60" s="281"/>
      <c r="AC60" s="281"/>
    </row>
    <row r="61" spans="1:29" s="145" customFormat="1" ht="30" customHeight="1">
      <c r="A61" s="137">
        <v>5</v>
      </c>
      <c r="B61" s="278" t="s">
        <v>131</v>
      </c>
      <c r="C61" s="279"/>
      <c r="D61" s="280"/>
      <c r="E61" s="134"/>
      <c r="F61" s="135" t="s">
        <v>45</v>
      </c>
      <c r="G61" s="152">
        <v>8</v>
      </c>
      <c r="H61" s="153">
        <v>5000</v>
      </c>
      <c r="I61" s="102">
        <f t="shared" si="13"/>
        <v>40000</v>
      </c>
      <c r="J61" s="134"/>
      <c r="K61" s="135" t="s">
        <v>45</v>
      </c>
      <c r="L61" s="152">
        <v>16</v>
      </c>
      <c r="M61" s="208">
        <v>3500</v>
      </c>
      <c r="N61" s="102">
        <f t="shared" si="14"/>
        <v>56000</v>
      </c>
      <c r="O61" s="244"/>
      <c r="P61" s="135" t="s">
        <v>45</v>
      </c>
      <c r="Q61" s="152">
        <v>2</v>
      </c>
      <c r="R61" s="253">
        <v>11250</v>
      </c>
      <c r="S61" s="240">
        <f t="shared" si="15"/>
        <v>22500</v>
      </c>
      <c r="T61" s="244"/>
      <c r="U61" s="135" t="s">
        <v>45</v>
      </c>
      <c r="V61" s="152">
        <v>8</v>
      </c>
      <c r="W61" s="230">
        <v>5900</v>
      </c>
      <c r="X61" s="131">
        <f t="shared" si="16"/>
        <v>47200</v>
      </c>
      <c r="Y61" s="281"/>
      <c r="Z61" s="281"/>
      <c r="AA61" s="281"/>
      <c r="AB61" s="281"/>
      <c r="AC61" s="281"/>
    </row>
    <row r="62" spans="1:29" s="145" customFormat="1" ht="29.25" customHeight="1">
      <c r="A62" s="137">
        <v>6</v>
      </c>
      <c r="B62" s="279" t="s">
        <v>132</v>
      </c>
      <c r="C62" s="279"/>
      <c r="D62" s="279"/>
      <c r="E62" s="134"/>
      <c r="F62" s="135" t="s">
        <v>45</v>
      </c>
      <c r="G62" s="152">
        <f>16*2</f>
        <v>32</v>
      </c>
      <c r="H62" s="153">
        <v>5000</v>
      </c>
      <c r="I62" s="102">
        <f t="shared" si="13"/>
        <v>160000</v>
      </c>
      <c r="J62" s="134"/>
      <c r="K62" s="135" t="s">
        <v>45</v>
      </c>
      <c r="L62" s="152">
        <v>32</v>
      </c>
      <c r="M62" s="208">
        <v>1520</v>
      </c>
      <c r="N62" s="102">
        <f t="shared" si="14"/>
        <v>48640</v>
      </c>
      <c r="O62" s="244"/>
      <c r="P62" s="135" t="s">
        <v>45</v>
      </c>
      <c r="Q62" s="152">
        <v>2</v>
      </c>
      <c r="R62" s="253">
        <v>6875</v>
      </c>
      <c r="S62" s="240">
        <f t="shared" si="15"/>
        <v>13750</v>
      </c>
      <c r="T62" s="244"/>
      <c r="U62" s="135" t="s">
        <v>45</v>
      </c>
      <c r="V62" s="152">
        <v>32</v>
      </c>
      <c r="W62" s="230">
        <v>4130</v>
      </c>
      <c r="X62" s="131">
        <f t="shared" si="16"/>
        <v>132160</v>
      </c>
      <c r="Y62" s="281"/>
      <c r="Z62" s="281"/>
      <c r="AA62" s="281"/>
      <c r="AB62" s="281"/>
      <c r="AC62" s="281"/>
    </row>
    <row r="63" spans="1:29" s="145" customFormat="1" ht="15" customHeight="1">
      <c r="A63" s="137">
        <v>7</v>
      </c>
      <c r="B63" s="279" t="s">
        <v>133</v>
      </c>
      <c r="C63" s="279"/>
      <c r="D63" s="279"/>
      <c r="E63" s="134"/>
      <c r="F63" s="135" t="s">
        <v>45</v>
      </c>
      <c r="G63" s="152">
        <f>8*2</f>
        <v>16</v>
      </c>
      <c r="H63" s="153">
        <v>1000</v>
      </c>
      <c r="I63" s="102">
        <f t="shared" si="13"/>
        <v>16000</v>
      </c>
      <c r="J63" s="134"/>
      <c r="K63" s="135" t="s">
        <v>45</v>
      </c>
      <c r="L63" s="152">
        <v>32</v>
      </c>
      <c r="M63" s="208">
        <v>2100</v>
      </c>
      <c r="N63" s="102">
        <f t="shared" si="14"/>
        <v>67200</v>
      </c>
      <c r="O63" s="244"/>
      <c r="P63" s="135" t="s">
        <v>45</v>
      </c>
      <c r="Q63" s="152">
        <v>2</v>
      </c>
      <c r="R63" s="253">
        <v>1087.5</v>
      </c>
      <c r="S63" s="240">
        <f t="shared" si="15"/>
        <v>2175</v>
      </c>
      <c r="T63" s="244"/>
      <c r="U63" s="135" t="s">
        <v>45</v>
      </c>
      <c r="V63" s="152">
        <v>48</v>
      </c>
      <c r="W63" s="230">
        <v>1770</v>
      </c>
      <c r="X63" s="131">
        <f t="shared" si="16"/>
        <v>84960</v>
      </c>
      <c r="Y63" s="281"/>
      <c r="Z63" s="281"/>
      <c r="AA63" s="281"/>
      <c r="AB63" s="281"/>
      <c r="AC63" s="281"/>
    </row>
    <row r="64" spans="1:29" s="145" customFormat="1" ht="15" customHeight="1">
      <c r="A64" s="137">
        <v>8</v>
      </c>
      <c r="B64" s="279" t="s">
        <v>134</v>
      </c>
      <c r="C64" s="279"/>
      <c r="D64" s="279"/>
      <c r="E64" s="134"/>
      <c r="F64" s="135" t="s">
        <v>45</v>
      </c>
      <c r="G64" s="152">
        <f>8*2</f>
        <v>16</v>
      </c>
      <c r="H64" s="153">
        <v>1000</v>
      </c>
      <c r="I64" s="102">
        <f t="shared" si="13"/>
        <v>16000</v>
      </c>
      <c r="J64" s="134"/>
      <c r="K64" s="135" t="s">
        <v>45</v>
      </c>
      <c r="L64" s="152">
        <v>16</v>
      </c>
      <c r="M64" s="209">
        <v>3507</v>
      </c>
      <c r="N64" s="102">
        <f t="shared" si="14"/>
        <v>56112</v>
      </c>
      <c r="O64" s="244"/>
      <c r="P64" s="135" t="s">
        <v>45</v>
      </c>
      <c r="Q64" s="152">
        <v>1</v>
      </c>
      <c r="R64" s="253">
        <v>5000</v>
      </c>
      <c r="S64" s="240">
        <f t="shared" si="15"/>
        <v>5000</v>
      </c>
      <c r="T64" s="244"/>
      <c r="U64" s="135" t="s">
        <v>45</v>
      </c>
      <c r="V64" s="152">
        <v>8</v>
      </c>
      <c r="W64" s="230">
        <v>3540</v>
      </c>
      <c r="X64" s="131">
        <f t="shared" si="16"/>
        <v>28320</v>
      </c>
      <c r="Y64" s="281"/>
      <c r="Z64" s="281"/>
      <c r="AA64" s="281"/>
      <c r="AB64" s="281"/>
      <c r="AC64" s="281"/>
    </row>
    <row r="65" spans="1:29" s="145" customFormat="1" ht="15" customHeight="1">
      <c r="A65" s="137">
        <v>9</v>
      </c>
      <c r="B65" s="279" t="s">
        <v>120</v>
      </c>
      <c r="C65" s="279"/>
      <c r="D65" s="279"/>
      <c r="E65" s="134"/>
      <c r="F65" s="135" t="s">
        <v>45</v>
      </c>
      <c r="G65" s="152">
        <f>8*2</f>
        <v>16</v>
      </c>
      <c r="H65" s="153">
        <v>250</v>
      </c>
      <c r="I65" s="102">
        <f t="shared" si="13"/>
        <v>4000</v>
      </c>
      <c r="J65" s="134"/>
      <c r="K65" s="135" t="s">
        <v>45</v>
      </c>
      <c r="L65" s="152">
        <v>16</v>
      </c>
      <c r="M65" s="209">
        <v>1030.8</v>
      </c>
      <c r="N65" s="102">
        <f t="shared" si="14"/>
        <v>16492.8</v>
      </c>
      <c r="O65" s="244"/>
      <c r="P65" s="135" t="s">
        <v>45</v>
      </c>
      <c r="Q65" s="152">
        <v>1</v>
      </c>
      <c r="R65" s="253">
        <v>1375</v>
      </c>
      <c r="S65" s="240">
        <f t="shared" si="15"/>
        <v>1375</v>
      </c>
      <c r="T65" s="244"/>
      <c r="U65" s="135" t="s">
        <v>45</v>
      </c>
      <c r="V65" s="152">
        <v>16</v>
      </c>
      <c r="W65" s="230">
        <v>7670</v>
      </c>
      <c r="X65" s="131">
        <f t="shared" si="16"/>
        <v>122720</v>
      </c>
      <c r="Y65" s="281"/>
      <c r="Z65" s="281"/>
      <c r="AA65" s="281"/>
      <c r="AB65" s="281"/>
      <c r="AC65" s="281"/>
    </row>
    <row r="66" spans="1:29" s="145" customFormat="1" ht="15" customHeight="1">
      <c r="A66" s="137">
        <v>10</v>
      </c>
      <c r="B66" s="279" t="s">
        <v>121</v>
      </c>
      <c r="C66" s="279"/>
      <c r="D66" s="279"/>
      <c r="E66" s="134"/>
      <c r="F66" s="135" t="s">
        <v>111</v>
      </c>
      <c r="G66" s="152">
        <v>1</v>
      </c>
      <c r="H66" s="153">
        <v>4200</v>
      </c>
      <c r="I66" s="102">
        <f t="shared" si="13"/>
        <v>4200</v>
      </c>
      <c r="J66" s="134"/>
      <c r="K66" s="135" t="s">
        <v>111</v>
      </c>
      <c r="L66" s="152">
        <v>8</v>
      </c>
      <c r="M66" s="209">
        <v>5100</v>
      </c>
      <c r="N66" s="102">
        <f t="shared" si="14"/>
        <v>40800</v>
      </c>
      <c r="O66" s="244"/>
      <c r="P66" s="135" t="s">
        <v>111</v>
      </c>
      <c r="Q66" s="152">
        <v>1</v>
      </c>
      <c r="R66" s="253">
        <v>5125</v>
      </c>
      <c r="S66" s="240">
        <f t="shared" si="15"/>
        <v>5125</v>
      </c>
      <c r="T66" s="244"/>
      <c r="U66" s="135" t="s">
        <v>111</v>
      </c>
      <c r="V66" s="152">
        <v>3</v>
      </c>
      <c r="W66" s="230">
        <v>4484</v>
      </c>
      <c r="X66" s="131">
        <f t="shared" si="16"/>
        <v>13452</v>
      </c>
      <c r="Y66" s="281"/>
      <c r="Z66" s="281"/>
      <c r="AA66" s="281"/>
      <c r="AB66" s="281"/>
      <c r="AC66" s="281"/>
    </row>
    <row r="67" spans="1:29" s="145" customFormat="1" ht="15" customHeight="1">
      <c r="A67" s="137">
        <v>11</v>
      </c>
      <c r="B67" s="279" t="s">
        <v>135</v>
      </c>
      <c r="C67" s="279"/>
      <c r="D67" s="279"/>
      <c r="E67" s="134"/>
      <c r="F67" s="135" t="s">
        <v>111</v>
      </c>
      <c r="G67" s="152">
        <v>2</v>
      </c>
      <c r="H67" s="153">
        <v>1100</v>
      </c>
      <c r="I67" s="102">
        <f t="shared" si="13"/>
        <v>2200</v>
      </c>
      <c r="J67" s="134"/>
      <c r="K67" s="135" t="s">
        <v>111</v>
      </c>
      <c r="L67" s="152">
        <v>8</v>
      </c>
      <c r="M67" s="209">
        <v>2160</v>
      </c>
      <c r="N67" s="102">
        <f t="shared" si="14"/>
        <v>17280</v>
      </c>
      <c r="O67" s="244"/>
      <c r="P67" s="135" t="s">
        <v>111</v>
      </c>
      <c r="Q67" s="152">
        <v>1</v>
      </c>
      <c r="R67" s="253">
        <v>1937.5</v>
      </c>
      <c r="S67" s="240">
        <f t="shared" si="15"/>
        <v>1937.5</v>
      </c>
      <c r="T67" s="244"/>
      <c r="U67" s="135" t="s">
        <v>111</v>
      </c>
      <c r="V67" s="152">
        <v>1</v>
      </c>
      <c r="W67" s="230">
        <v>1652</v>
      </c>
      <c r="X67" s="131">
        <f t="shared" si="16"/>
        <v>1652</v>
      </c>
      <c r="Y67" s="281"/>
      <c r="Z67" s="281"/>
      <c r="AA67" s="281"/>
      <c r="AB67" s="281"/>
      <c r="AC67" s="281"/>
    </row>
    <row r="68" spans="1:29" s="145" customFormat="1" ht="15" customHeight="1">
      <c r="A68" s="137">
        <v>12</v>
      </c>
      <c r="B68" s="279" t="s">
        <v>123</v>
      </c>
      <c r="C68" s="279"/>
      <c r="D68" s="279"/>
      <c r="E68" s="134"/>
      <c r="F68" s="135" t="s">
        <v>45</v>
      </c>
      <c r="G68" s="152">
        <v>32</v>
      </c>
      <c r="H68" s="153">
        <v>25</v>
      </c>
      <c r="I68" s="102">
        <f t="shared" si="13"/>
        <v>800</v>
      </c>
      <c r="J68" s="134"/>
      <c r="K68" s="135" t="s">
        <v>45</v>
      </c>
      <c r="L68" s="152">
        <v>64</v>
      </c>
      <c r="M68" s="209">
        <v>50</v>
      </c>
      <c r="N68" s="102">
        <f t="shared" si="14"/>
        <v>3200</v>
      </c>
      <c r="O68" s="244"/>
      <c r="P68" s="135" t="s">
        <v>45</v>
      </c>
      <c r="Q68" s="152">
        <v>8</v>
      </c>
      <c r="R68" s="253">
        <v>75</v>
      </c>
      <c r="S68" s="240">
        <f t="shared" si="15"/>
        <v>600</v>
      </c>
      <c r="T68" s="244"/>
      <c r="U68" s="135" t="s">
        <v>45</v>
      </c>
      <c r="V68" s="152">
        <v>32</v>
      </c>
      <c r="W68" s="230">
        <v>47.2</v>
      </c>
      <c r="X68" s="131">
        <f t="shared" si="16"/>
        <v>1510.4</v>
      </c>
      <c r="Y68" s="281"/>
      <c r="Z68" s="281"/>
      <c r="AA68" s="281"/>
      <c r="AB68" s="281"/>
      <c r="AC68" s="281"/>
    </row>
    <row r="69" spans="1:29" s="145" customFormat="1" ht="15" customHeight="1">
      <c r="A69" s="137">
        <v>13</v>
      </c>
      <c r="B69" s="279" t="s">
        <v>124</v>
      </c>
      <c r="C69" s="279"/>
      <c r="D69" s="279"/>
      <c r="E69" s="134"/>
      <c r="F69" s="135" t="s">
        <v>45</v>
      </c>
      <c r="G69" s="152">
        <v>8</v>
      </c>
      <c r="H69" s="153">
        <v>500</v>
      </c>
      <c r="I69" s="102">
        <f t="shared" si="13"/>
        <v>4000</v>
      </c>
      <c r="J69" s="134"/>
      <c r="K69" s="135" t="s">
        <v>45</v>
      </c>
      <c r="L69" s="152">
        <v>16</v>
      </c>
      <c r="M69" s="209">
        <v>1030.8</v>
      </c>
      <c r="N69" s="102">
        <f t="shared" si="14"/>
        <v>16492.8</v>
      </c>
      <c r="O69" s="244"/>
      <c r="P69" s="135" t="s">
        <v>45</v>
      </c>
      <c r="Q69" s="152">
        <v>2</v>
      </c>
      <c r="R69" s="253">
        <v>1000</v>
      </c>
      <c r="S69" s="240">
        <f t="shared" si="15"/>
        <v>2000</v>
      </c>
      <c r="T69" s="244"/>
      <c r="U69" s="135" t="s">
        <v>45</v>
      </c>
      <c r="V69" s="152">
        <v>32</v>
      </c>
      <c r="W69" s="230">
        <v>1121</v>
      </c>
      <c r="X69" s="131">
        <f t="shared" si="16"/>
        <v>35872</v>
      </c>
      <c r="Y69" s="281"/>
      <c r="Z69" s="281"/>
      <c r="AA69" s="281"/>
      <c r="AB69" s="281"/>
      <c r="AC69" s="281"/>
    </row>
    <row r="70" spans="1:29" s="145" customFormat="1" ht="15" customHeight="1">
      <c r="A70" s="137">
        <v>14</v>
      </c>
      <c r="B70" s="279" t="s">
        <v>125</v>
      </c>
      <c r="C70" s="279"/>
      <c r="D70" s="279"/>
      <c r="E70" s="134"/>
      <c r="F70" s="135" t="s">
        <v>45</v>
      </c>
      <c r="G70" s="152">
        <v>16</v>
      </c>
      <c r="H70" s="153">
        <v>500</v>
      </c>
      <c r="I70" s="102">
        <f t="shared" si="13"/>
        <v>8000</v>
      </c>
      <c r="J70" s="134"/>
      <c r="K70" s="135" t="s">
        <v>45</v>
      </c>
      <c r="L70" s="152">
        <v>64</v>
      </c>
      <c r="M70" s="209">
        <v>60</v>
      </c>
      <c r="N70" s="102">
        <f t="shared" si="14"/>
        <v>3840</v>
      </c>
      <c r="O70" s="244"/>
      <c r="P70" s="135" t="s">
        <v>45</v>
      </c>
      <c r="Q70" s="152">
        <v>8</v>
      </c>
      <c r="R70" s="253">
        <v>1500</v>
      </c>
      <c r="S70" s="240">
        <f t="shared" si="15"/>
        <v>12000</v>
      </c>
      <c r="T70" s="244"/>
      <c r="U70" s="135" t="s">
        <v>45</v>
      </c>
      <c r="V70" s="152">
        <v>64</v>
      </c>
      <c r="W70" s="230">
        <v>472</v>
      </c>
      <c r="X70" s="131">
        <f t="shared" si="16"/>
        <v>30208</v>
      </c>
      <c r="Y70" s="281"/>
      <c r="Z70" s="281"/>
      <c r="AA70" s="281"/>
      <c r="AB70" s="281"/>
      <c r="AC70" s="281"/>
    </row>
    <row r="71" spans="1:29" s="210" customFormat="1" ht="15" customHeight="1">
      <c r="A71" s="215">
        <v>15</v>
      </c>
      <c r="B71" s="278" t="s">
        <v>152</v>
      </c>
      <c r="C71" s="279"/>
      <c r="D71" s="280"/>
      <c r="E71" s="244"/>
      <c r="F71" s="135" t="s">
        <v>111</v>
      </c>
      <c r="G71" s="152">
        <v>0</v>
      </c>
      <c r="H71" s="153"/>
      <c r="I71" s="240"/>
      <c r="J71" s="244"/>
      <c r="K71" s="135" t="s">
        <v>111</v>
      </c>
      <c r="L71" s="152">
        <v>0</v>
      </c>
      <c r="M71" s="248"/>
      <c r="N71" s="240"/>
      <c r="O71" s="244"/>
      <c r="P71" s="135" t="s">
        <v>111</v>
      </c>
      <c r="Q71" s="152">
        <v>1</v>
      </c>
      <c r="R71" s="253">
        <v>9250</v>
      </c>
      <c r="S71" s="240">
        <f t="shared" si="15"/>
        <v>9250</v>
      </c>
      <c r="T71" s="244"/>
      <c r="U71" s="135" t="s">
        <v>111</v>
      </c>
      <c r="V71" s="152">
        <v>0</v>
      </c>
      <c r="W71" s="230">
        <v>0</v>
      </c>
      <c r="X71" s="131">
        <f t="shared" si="16"/>
        <v>0</v>
      </c>
      <c r="Y71" s="281"/>
      <c r="Z71" s="281"/>
      <c r="AA71" s="281"/>
      <c r="AB71" s="281"/>
      <c r="AC71" s="281"/>
    </row>
    <row r="72" spans="1:29" s="210" customFormat="1" ht="15" customHeight="1">
      <c r="A72" s="215">
        <v>16</v>
      </c>
      <c r="B72" s="278" t="s">
        <v>153</v>
      </c>
      <c r="C72" s="279"/>
      <c r="D72" s="280"/>
      <c r="E72" s="244"/>
      <c r="F72" s="135" t="s">
        <v>45</v>
      </c>
      <c r="G72" s="152">
        <v>0</v>
      </c>
      <c r="H72" s="153"/>
      <c r="I72" s="240"/>
      <c r="J72" s="244"/>
      <c r="K72" s="135" t="s">
        <v>45</v>
      </c>
      <c r="L72" s="152">
        <v>0</v>
      </c>
      <c r="M72" s="248"/>
      <c r="N72" s="240"/>
      <c r="O72" s="244"/>
      <c r="P72" s="135" t="s">
        <v>45</v>
      </c>
      <c r="Q72" s="152">
        <v>1</v>
      </c>
      <c r="R72" s="253">
        <v>1145</v>
      </c>
      <c r="S72" s="240">
        <f t="shared" si="15"/>
        <v>1145</v>
      </c>
      <c r="T72" s="244"/>
      <c r="U72" s="135" t="s">
        <v>45</v>
      </c>
      <c r="V72" s="152">
        <v>0</v>
      </c>
      <c r="W72" s="230">
        <v>0</v>
      </c>
      <c r="X72" s="131">
        <f t="shared" si="16"/>
        <v>0</v>
      </c>
      <c r="Y72" s="281"/>
      <c r="Z72" s="281"/>
      <c r="AA72" s="281"/>
      <c r="AB72" s="281"/>
      <c r="AC72" s="281"/>
    </row>
    <row r="73" spans="1:29" s="210" customFormat="1" ht="15" customHeight="1">
      <c r="A73" s="215">
        <v>17</v>
      </c>
      <c r="B73" s="278" t="s">
        <v>155</v>
      </c>
      <c r="C73" s="279"/>
      <c r="D73" s="280"/>
      <c r="E73" s="244"/>
      <c r="F73" s="135" t="s">
        <v>111</v>
      </c>
      <c r="G73" s="152">
        <v>0</v>
      </c>
      <c r="H73" s="153"/>
      <c r="I73" s="240"/>
      <c r="J73" s="244"/>
      <c r="K73" s="135" t="s">
        <v>111</v>
      </c>
      <c r="L73" s="152">
        <v>0</v>
      </c>
      <c r="M73" s="248"/>
      <c r="N73" s="240"/>
      <c r="O73" s="244"/>
      <c r="P73" s="135" t="s">
        <v>111</v>
      </c>
      <c r="Q73" s="152">
        <v>0</v>
      </c>
      <c r="R73" s="253"/>
      <c r="S73" s="240"/>
      <c r="T73" s="244"/>
      <c r="U73" s="135" t="s">
        <v>111</v>
      </c>
      <c r="V73" s="152">
        <v>3</v>
      </c>
      <c r="W73" s="230">
        <v>8850</v>
      </c>
      <c r="X73" s="131">
        <f>W73*V73</f>
        <v>26550</v>
      </c>
      <c r="Y73" s="281"/>
      <c r="Z73" s="281"/>
      <c r="AA73" s="281"/>
      <c r="AB73" s="281"/>
      <c r="AC73" s="281"/>
    </row>
    <row r="74" spans="1:29" s="145" customFormat="1" ht="15" customHeight="1">
      <c r="A74" s="137">
        <v>18</v>
      </c>
      <c r="B74" s="300" t="s">
        <v>126</v>
      </c>
      <c r="C74" s="300"/>
      <c r="D74" s="300"/>
      <c r="E74" s="134"/>
      <c r="F74" s="135" t="s">
        <v>45</v>
      </c>
      <c r="G74" s="152">
        <v>8</v>
      </c>
      <c r="H74" s="153"/>
      <c r="I74" s="102"/>
      <c r="J74" s="134"/>
      <c r="K74" s="135" t="s">
        <v>45</v>
      </c>
      <c r="L74" s="152">
        <v>0</v>
      </c>
      <c r="M74" s="153"/>
      <c r="N74" s="102"/>
      <c r="O74" s="244"/>
      <c r="P74" s="135" t="s">
        <v>45</v>
      </c>
      <c r="Q74" s="152">
        <v>0</v>
      </c>
      <c r="R74" s="153"/>
      <c r="S74" s="240"/>
      <c r="T74" s="244"/>
      <c r="U74" s="135" t="s">
        <v>45</v>
      </c>
      <c r="V74" s="152">
        <v>0</v>
      </c>
      <c r="W74" s="230"/>
      <c r="X74" s="131"/>
      <c r="Y74" s="281"/>
      <c r="Z74" s="281"/>
      <c r="AA74" s="281"/>
      <c r="AB74" s="281"/>
      <c r="AC74" s="281"/>
    </row>
    <row r="75" spans="1:29" s="145" customFormat="1" ht="15" customHeight="1">
      <c r="A75" s="137">
        <v>19</v>
      </c>
      <c r="B75" s="300" t="s">
        <v>127</v>
      </c>
      <c r="C75" s="300"/>
      <c r="D75" s="300"/>
      <c r="E75" s="134"/>
      <c r="F75" s="135" t="s">
        <v>45</v>
      </c>
      <c r="G75" s="152">
        <v>32</v>
      </c>
      <c r="H75" s="153"/>
      <c r="I75" s="102"/>
      <c r="J75" s="134"/>
      <c r="K75" s="135" t="s">
        <v>45</v>
      </c>
      <c r="L75" s="152">
        <v>0</v>
      </c>
      <c r="M75" s="153"/>
      <c r="N75" s="102"/>
      <c r="O75" s="244"/>
      <c r="P75" s="135" t="s">
        <v>45</v>
      </c>
      <c r="Q75" s="152">
        <v>0</v>
      </c>
      <c r="R75" s="153"/>
      <c r="S75" s="240"/>
      <c r="T75" s="244"/>
      <c r="U75" s="135" t="s">
        <v>45</v>
      </c>
      <c r="V75" s="152">
        <v>0</v>
      </c>
      <c r="W75" s="230"/>
      <c r="X75" s="131"/>
      <c r="Y75" s="281"/>
      <c r="Z75" s="281"/>
      <c r="AA75" s="281"/>
      <c r="AB75" s="281"/>
      <c r="AC75" s="281"/>
    </row>
    <row r="76" spans="1:29" s="145" customFormat="1" ht="15" customHeight="1">
      <c r="A76" s="137"/>
      <c r="B76" s="291" t="s">
        <v>51</v>
      </c>
      <c r="C76" s="292"/>
      <c r="D76" s="293"/>
      <c r="E76" s="134"/>
      <c r="F76" s="135"/>
      <c r="G76" s="152"/>
      <c r="H76" s="199"/>
      <c r="I76" s="147">
        <f>SUM(I58:I70)</f>
        <v>804000</v>
      </c>
      <c r="J76" s="134"/>
      <c r="K76" s="135"/>
      <c r="L76" s="152"/>
      <c r="M76" s="199"/>
      <c r="N76" s="147">
        <f>SUM(N58:N70)</f>
        <v>1090857.6000000001</v>
      </c>
      <c r="O76" s="244"/>
      <c r="P76" s="135"/>
      <c r="Q76" s="152"/>
      <c r="R76" s="199"/>
      <c r="S76" s="241">
        <f>SUM(S58:S72)</f>
        <v>404482.5</v>
      </c>
      <c r="T76" s="244"/>
      <c r="U76" s="135"/>
      <c r="V76" s="152"/>
      <c r="W76" s="199"/>
      <c r="X76" s="257">
        <f>SUM(X58:X73)</f>
        <v>1243814.3999999999</v>
      </c>
      <c r="Y76" s="281"/>
      <c r="Z76" s="281"/>
      <c r="AA76" s="281"/>
      <c r="AB76" s="281"/>
      <c r="AC76" s="281"/>
    </row>
    <row r="77" spans="1:29" s="145" customFormat="1" ht="15" customHeight="1">
      <c r="A77" s="137"/>
      <c r="B77" s="158"/>
      <c r="C77" s="159"/>
      <c r="D77" s="160"/>
      <c r="E77" s="134"/>
      <c r="F77" s="135"/>
      <c r="G77" s="152"/>
      <c r="H77" s="199"/>
      <c r="I77" s="102"/>
      <c r="J77" s="134"/>
      <c r="K77" s="135"/>
      <c r="L77" s="152"/>
      <c r="M77" s="199"/>
      <c r="N77" s="102"/>
      <c r="O77" s="244"/>
      <c r="P77" s="135"/>
      <c r="Q77" s="152"/>
      <c r="R77" s="199"/>
      <c r="S77" s="240"/>
      <c r="T77" s="244"/>
      <c r="U77" s="135"/>
      <c r="V77" s="152"/>
      <c r="W77" s="199"/>
      <c r="X77" s="131"/>
      <c r="Y77" s="281"/>
      <c r="Z77" s="281"/>
      <c r="AA77" s="281"/>
      <c r="AB77" s="281"/>
      <c r="AC77" s="281"/>
    </row>
    <row r="78" spans="1:29" s="145" customFormat="1" ht="15" customHeight="1">
      <c r="A78" s="141" t="s">
        <v>71</v>
      </c>
      <c r="B78" s="351" t="s">
        <v>52</v>
      </c>
      <c r="C78" s="283"/>
      <c r="D78" s="284"/>
      <c r="E78" s="142"/>
      <c r="F78" s="143"/>
      <c r="G78" s="144"/>
      <c r="H78" s="140"/>
      <c r="I78" s="146"/>
      <c r="J78" s="142"/>
      <c r="K78" s="143"/>
      <c r="L78" s="144"/>
      <c r="M78" s="140"/>
      <c r="N78" s="146"/>
      <c r="O78" s="245"/>
      <c r="P78" s="226"/>
      <c r="Q78" s="144"/>
      <c r="R78" s="234"/>
      <c r="S78" s="231"/>
      <c r="T78" s="245"/>
      <c r="U78" s="226"/>
      <c r="V78" s="144"/>
      <c r="W78" s="234"/>
      <c r="X78" s="255"/>
      <c r="Y78" s="281"/>
      <c r="Z78" s="281"/>
      <c r="AA78" s="281"/>
      <c r="AB78" s="281"/>
      <c r="AC78" s="281"/>
    </row>
    <row r="79" spans="1:29" s="145" customFormat="1" ht="15" customHeight="1">
      <c r="A79" s="137">
        <v>1</v>
      </c>
      <c r="B79" s="282" t="s">
        <v>53</v>
      </c>
      <c r="C79" s="283"/>
      <c r="D79" s="284"/>
      <c r="E79" s="138"/>
      <c r="F79" s="136" t="s">
        <v>45</v>
      </c>
      <c r="G79" s="200">
        <v>50</v>
      </c>
      <c r="H79" s="149">
        <v>100</v>
      </c>
      <c r="I79" s="146">
        <f t="shared" ref="I79:I86" si="17">G79*H79</f>
        <v>5000</v>
      </c>
      <c r="J79" s="138"/>
      <c r="K79" s="136" t="s">
        <v>45</v>
      </c>
      <c r="L79" s="152">
        <v>50</v>
      </c>
      <c r="M79" s="216">
        <v>135</v>
      </c>
      <c r="N79" s="146">
        <f t="shared" ref="N79:N86" si="18">L79*M79</f>
        <v>6750</v>
      </c>
      <c r="O79" s="246"/>
      <c r="P79" s="227" t="s">
        <v>45</v>
      </c>
      <c r="Q79" s="152">
        <v>20</v>
      </c>
      <c r="R79" s="253">
        <v>353.75</v>
      </c>
      <c r="S79" s="231">
        <f t="shared" ref="S79:S86" si="19">Q79*R79</f>
        <v>7075</v>
      </c>
      <c r="T79" s="246"/>
      <c r="U79" s="227" t="s">
        <v>45</v>
      </c>
      <c r="V79" s="152">
        <v>20</v>
      </c>
      <c r="W79" s="230">
        <v>147.5</v>
      </c>
      <c r="X79" s="255">
        <f t="shared" ref="X79:X86" si="20">V79*W79</f>
        <v>2950</v>
      </c>
      <c r="Y79" s="281"/>
      <c r="Z79" s="281"/>
      <c r="AA79" s="281"/>
      <c r="AB79" s="281"/>
      <c r="AC79" s="281"/>
    </row>
    <row r="80" spans="1:29" s="145" customFormat="1" ht="15" customHeight="1">
      <c r="A80" s="137">
        <v>2</v>
      </c>
      <c r="B80" s="282" t="s">
        <v>54</v>
      </c>
      <c r="C80" s="283"/>
      <c r="D80" s="284"/>
      <c r="E80" s="138"/>
      <c r="F80" s="136" t="s">
        <v>45</v>
      </c>
      <c r="G80" s="200">
        <v>200</v>
      </c>
      <c r="H80" s="149">
        <v>80</v>
      </c>
      <c r="I80" s="146">
        <f t="shared" si="17"/>
        <v>16000</v>
      </c>
      <c r="J80" s="138"/>
      <c r="K80" s="136" t="s">
        <v>45</v>
      </c>
      <c r="L80" s="152">
        <v>200</v>
      </c>
      <c r="M80" s="216">
        <v>95</v>
      </c>
      <c r="N80" s="146">
        <f t="shared" si="18"/>
        <v>19000</v>
      </c>
      <c r="O80" s="246"/>
      <c r="P80" s="227" t="s">
        <v>45</v>
      </c>
      <c r="Q80" s="152">
        <v>200</v>
      </c>
      <c r="R80" s="253">
        <v>31.25</v>
      </c>
      <c r="S80" s="231">
        <f t="shared" si="19"/>
        <v>6250</v>
      </c>
      <c r="T80" s="246"/>
      <c r="U80" s="227" t="s">
        <v>45</v>
      </c>
      <c r="V80" s="152">
        <v>150</v>
      </c>
      <c r="W80" s="230">
        <v>47.2</v>
      </c>
      <c r="X80" s="255">
        <f t="shared" si="20"/>
        <v>7080</v>
      </c>
      <c r="Y80" s="281"/>
      <c r="Z80" s="281"/>
      <c r="AA80" s="281"/>
      <c r="AB80" s="281"/>
      <c r="AC80" s="281"/>
    </row>
    <row r="81" spans="1:29" s="145" customFormat="1" ht="15" customHeight="1">
      <c r="A81" s="137">
        <v>3</v>
      </c>
      <c r="B81" s="282" t="s">
        <v>55</v>
      </c>
      <c r="C81" s="283"/>
      <c r="D81" s="284"/>
      <c r="E81" s="138"/>
      <c r="F81" s="136" t="s">
        <v>45</v>
      </c>
      <c r="G81" s="200">
        <v>20</v>
      </c>
      <c r="H81" s="149">
        <v>100</v>
      </c>
      <c r="I81" s="146">
        <f t="shared" si="17"/>
        <v>2000</v>
      </c>
      <c r="J81" s="138"/>
      <c r="K81" s="136" t="s">
        <v>45</v>
      </c>
      <c r="L81" s="152">
        <v>50</v>
      </c>
      <c r="M81" s="216">
        <v>95</v>
      </c>
      <c r="N81" s="146">
        <f t="shared" si="18"/>
        <v>4750</v>
      </c>
      <c r="O81" s="246"/>
      <c r="P81" s="227" t="s">
        <v>45</v>
      </c>
      <c r="Q81" s="152">
        <v>50</v>
      </c>
      <c r="R81" s="253">
        <v>37.5</v>
      </c>
      <c r="S81" s="231">
        <f t="shared" si="19"/>
        <v>1875</v>
      </c>
      <c r="T81" s="246"/>
      <c r="U81" s="227" t="s">
        <v>45</v>
      </c>
      <c r="V81" s="152">
        <v>20</v>
      </c>
      <c r="W81" s="230">
        <v>47.2</v>
      </c>
      <c r="X81" s="255">
        <f t="shared" si="20"/>
        <v>944</v>
      </c>
      <c r="Y81" s="281"/>
      <c r="Z81" s="281"/>
      <c r="AA81" s="281"/>
      <c r="AB81" s="281"/>
      <c r="AC81" s="281"/>
    </row>
    <row r="82" spans="1:29" s="145" customFormat="1" ht="15" customHeight="1">
      <c r="A82" s="137">
        <v>4</v>
      </c>
      <c r="B82" s="282" t="s">
        <v>84</v>
      </c>
      <c r="C82" s="283"/>
      <c r="D82" s="284"/>
      <c r="E82" s="138"/>
      <c r="F82" s="136" t="s">
        <v>45</v>
      </c>
      <c r="G82" s="200">
        <v>30</v>
      </c>
      <c r="H82" s="149">
        <v>120</v>
      </c>
      <c r="I82" s="146">
        <f t="shared" si="17"/>
        <v>3600</v>
      </c>
      <c r="J82" s="138"/>
      <c r="K82" s="136" t="s">
        <v>45</v>
      </c>
      <c r="L82" s="152">
        <v>10</v>
      </c>
      <c r="M82" s="216">
        <v>150</v>
      </c>
      <c r="N82" s="146">
        <f t="shared" si="18"/>
        <v>1500</v>
      </c>
      <c r="O82" s="246"/>
      <c r="P82" s="227" t="s">
        <v>45</v>
      </c>
      <c r="Q82" s="152">
        <v>2</v>
      </c>
      <c r="R82" s="253">
        <v>162.5</v>
      </c>
      <c r="S82" s="231">
        <f t="shared" si="19"/>
        <v>325</v>
      </c>
      <c r="T82" s="246"/>
      <c r="U82" s="227" t="s">
        <v>45</v>
      </c>
      <c r="V82" s="152">
        <v>30</v>
      </c>
      <c r="W82" s="230">
        <v>118</v>
      </c>
      <c r="X82" s="255">
        <f t="shared" si="20"/>
        <v>3540</v>
      </c>
      <c r="Y82" s="281"/>
      <c r="Z82" s="281"/>
      <c r="AA82" s="281"/>
      <c r="AB82" s="281"/>
      <c r="AC82" s="281"/>
    </row>
    <row r="83" spans="1:29" s="145" customFormat="1" ht="15" customHeight="1">
      <c r="A83" s="137">
        <v>5</v>
      </c>
      <c r="B83" s="282" t="s">
        <v>136</v>
      </c>
      <c r="C83" s="283"/>
      <c r="D83" s="284"/>
      <c r="E83" s="138"/>
      <c r="F83" s="139" t="s">
        <v>44</v>
      </c>
      <c r="G83" s="201">
        <v>50</v>
      </c>
      <c r="H83" s="150">
        <v>600</v>
      </c>
      <c r="I83" s="146">
        <f t="shared" si="17"/>
        <v>30000</v>
      </c>
      <c r="J83" s="138"/>
      <c r="K83" s="139" t="s">
        <v>44</v>
      </c>
      <c r="L83" s="152">
        <v>20</v>
      </c>
      <c r="M83" s="217">
        <v>720</v>
      </c>
      <c r="N83" s="146">
        <f t="shared" si="18"/>
        <v>14400</v>
      </c>
      <c r="O83" s="246"/>
      <c r="P83" s="139" t="s">
        <v>44</v>
      </c>
      <c r="Q83" s="152">
        <v>4</v>
      </c>
      <c r="R83" s="253">
        <v>250</v>
      </c>
      <c r="S83" s="231">
        <f t="shared" si="19"/>
        <v>1000</v>
      </c>
      <c r="T83" s="246"/>
      <c r="U83" s="139" t="s">
        <v>44</v>
      </c>
      <c r="V83" s="152">
        <v>10</v>
      </c>
      <c r="W83" s="230">
        <v>2537</v>
      </c>
      <c r="X83" s="255">
        <f t="shared" si="20"/>
        <v>25370</v>
      </c>
      <c r="Y83" s="281"/>
      <c r="Z83" s="281"/>
      <c r="AA83" s="281"/>
      <c r="AB83" s="281"/>
      <c r="AC83" s="281"/>
    </row>
    <row r="84" spans="1:29" s="145" customFormat="1" ht="15" customHeight="1">
      <c r="A84" s="137">
        <v>6</v>
      </c>
      <c r="B84" s="282" t="s">
        <v>137</v>
      </c>
      <c r="C84" s="283"/>
      <c r="D84" s="284"/>
      <c r="E84" s="138"/>
      <c r="F84" s="136" t="s">
        <v>94</v>
      </c>
      <c r="G84" s="200">
        <v>3</v>
      </c>
      <c r="H84" s="149">
        <v>900</v>
      </c>
      <c r="I84" s="146">
        <f t="shared" si="17"/>
        <v>2700</v>
      </c>
      <c r="J84" s="138"/>
      <c r="K84" s="136" t="s">
        <v>94</v>
      </c>
      <c r="L84" s="152">
        <v>2</v>
      </c>
      <c r="M84" s="216">
        <v>1150</v>
      </c>
      <c r="N84" s="146">
        <f t="shared" si="18"/>
        <v>2300</v>
      </c>
      <c r="O84" s="246"/>
      <c r="P84" s="227" t="s">
        <v>94</v>
      </c>
      <c r="Q84" s="152">
        <v>2</v>
      </c>
      <c r="R84" s="253">
        <v>1500</v>
      </c>
      <c r="S84" s="231">
        <f t="shared" si="19"/>
        <v>3000</v>
      </c>
      <c r="T84" s="246"/>
      <c r="U84" s="227" t="s">
        <v>94</v>
      </c>
      <c r="V84" s="152">
        <v>2</v>
      </c>
      <c r="W84" s="230">
        <v>767</v>
      </c>
      <c r="X84" s="255">
        <f t="shared" si="20"/>
        <v>1534</v>
      </c>
      <c r="Y84" s="281"/>
      <c r="Z84" s="281"/>
      <c r="AA84" s="281"/>
      <c r="AB84" s="281"/>
      <c r="AC84" s="281"/>
    </row>
    <row r="85" spans="1:29" s="145" customFormat="1" ht="15" customHeight="1">
      <c r="A85" s="137">
        <v>7</v>
      </c>
      <c r="B85" s="282" t="s">
        <v>138</v>
      </c>
      <c r="C85" s="319"/>
      <c r="D85" s="320"/>
      <c r="E85" s="138"/>
      <c r="F85" s="136" t="s">
        <v>56</v>
      </c>
      <c r="G85" s="148">
        <v>50</v>
      </c>
      <c r="H85" s="149">
        <v>3000</v>
      </c>
      <c r="I85" s="146">
        <f t="shared" si="17"/>
        <v>150000</v>
      </c>
      <c r="J85" s="138"/>
      <c r="K85" s="136" t="s">
        <v>56</v>
      </c>
      <c r="L85" s="152">
        <v>30</v>
      </c>
      <c r="M85" s="216">
        <v>3000</v>
      </c>
      <c r="N85" s="146">
        <f t="shared" si="18"/>
        <v>90000</v>
      </c>
      <c r="O85" s="246"/>
      <c r="P85" s="227" t="s">
        <v>56</v>
      </c>
      <c r="Q85" s="152">
        <v>20</v>
      </c>
      <c r="R85" s="253">
        <v>4500</v>
      </c>
      <c r="S85" s="231">
        <f t="shared" si="19"/>
        <v>90000</v>
      </c>
      <c r="T85" s="246"/>
      <c r="U85" s="227" t="s">
        <v>56</v>
      </c>
      <c r="V85" s="152">
        <v>60</v>
      </c>
      <c r="W85" s="230">
        <v>4366</v>
      </c>
      <c r="X85" s="255">
        <f t="shared" si="20"/>
        <v>261960</v>
      </c>
      <c r="Y85" s="281"/>
      <c r="Z85" s="281"/>
      <c r="AA85" s="281"/>
      <c r="AB85" s="281"/>
      <c r="AC85" s="281"/>
    </row>
    <row r="86" spans="1:29" s="145" customFormat="1" ht="15" customHeight="1">
      <c r="A86" s="137">
        <v>8</v>
      </c>
      <c r="B86" s="347" t="s">
        <v>67</v>
      </c>
      <c r="C86" s="283"/>
      <c r="D86" s="284"/>
      <c r="E86" s="138"/>
      <c r="F86" s="136" t="s">
        <v>12</v>
      </c>
      <c r="G86" s="148">
        <v>1</v>
      </c>
      <c r="H86" s="149">
        <v>20000</v>
      </c>
      <c r="I86" s="146">
        <f t="shared" si="17"/>
        <v>20000</v>
      </c>
      <c r="J86" s="138"/>
      <c r="K86" s="136" t="s">
        <v>12</v>
      </c>
      <c r="L86" s="152">
        <v>1</v>
      </c>
      <c r="M86" s="213">
        <v>13870</v>
      </c>
      <c r="N86" s="146">
        <f t="shared" si="18"/>
        <v>13870</v>
      </c>
      <c r="O86" s="246"/>
      <c r="P86" s="227" t="s">
        <v>12</v>
      </c>
      <c r="Q86" s="152">
        <v>1</v>
      </c>
      <c r="R86" s="253">
        <v>25000</v>
      </c>
      <c r="S86" s="231">
        <f t="shared" si="19"/>
        <v>25000</v>
      </c>
      <c r="T86" s="246"/>
      <c r="U86" s="227" t="s">
        <v>12</v>
      </c>
      <c r="V86" s="152">
        <v>1</v>
      </c>
      <c r="W86" s="230">
        <v>29500</v>
      </c>
      <c r="X86" s="255">
        <f t="shared" si="20"/>
        <v>29500</v>
      </c>
      <c r="Y86" s="281"/>
      <c r="Z86" s="281"/>
      <c r="AA86" s="281"/>
      <c r="AB86" s="281"/>
      <c r="AC86" s="281"/>
    </row>
    <row r="87" spans="1:29" s="145" customFormat="1" ht="15" customHeight="1">
      <c r="A87" s="113"/>
      <c r="B87" s="348" t="s">
        <v>51</v>
      </c>
      <c r="C87" s="370"/>
      <c r="D87" s="371"/>
      <c r="E87" s="134"/>
      <c r="F87" s="89"/>
      <c r="G87" s="90"/>
      <c r="H87" s="97"/>
      <c r="I87" s="151">
        <f>SUM(I79:I86)</f>
        <v>229300</v>
      </c>
      <c r="J87" s="134"/>
      <c r="K87" s="89"/>
      <c r="L87" s="90"/>
      <c r="M87" s="97"/>
      <c r="N87" s="151">
        <f>SUM(N79:N86)</f>
        <v>152570</v>
      </c>
      <c r="O87" s="244"/>
      <c r="P87" s="225"/>
      <c r="Q87" s="90"/>
      <c r="R87" s="232"/>
      <c r="S87" s="236">
        <f>SUM(S79:S86)</f>
        <v>134525</v>
      </c>
      <c r="T87" s="244"/>
      <c r="U87" s="225"/>
      <c r="V87" s="90"/>
      <c r="W87" s="232"/>
      <c r="X87" s="258">
        <f>SUM(X79:X86)</f>
        <v>332878</v>
      </c>
      <c r="Y87" s="281"/>
      <c r="Z87" s="281"/>
      <c r="AA87" s="281"/>
      <c r="AB87" s="281"/>
      <c r="AC87" s="281"/>
    </row>
    <row r="88" spans="1:29" s="145" customFormat="1" ht="15" customHeight="1">
      <c r="A88" s="113"/>
      <c r="B88" s="348"/>
      <c r="C88" s="349"/>
      <c r="D88" s="350"/>
      <c r="E88" s="134"/>
      <c r="F88" s="143"/>
      <c r="G88" s="144"/>
      <c r="H88" s="140"/>
      <c r="I88" s="99"/>
      <c r="J88" s="134"/>
      <c r="K88" s="143"/>
      <c r="L88" s="144"/>
      <c r="M88" s="140"/>
      <c r="N88" s="99"/>
      <c r="O88" s="244"/>
      <c r="P88" s="226"/>
      <c r="Q88" s="144"/>
      <c r="R88" s="234"/>
      <c r="S88" s="237"/>
      <c r="T88" s="244"/>
      <c r="U88" s="226"/>
      <c r="V88" s="144"/>
      <c r="W88" s="234"/>
      <c r="X88" s="259"/>
      <c r="Y88" s="281"/>
      <c r="Z88" s="281"/>
      <c r="AA88" s="281"/>
      <c r="AB88" s="281"/>
      <c r="AC88" s="281"/>
    </row>
    <row r="89" spans="1:29" s="145" customFormat="1" ht="15" customHeight="1">
      <c r="A89" s="141" t="s">
        <v>72</v>
      </c>
      <c r="B89" s="351" t="s">
        <v>139</v>
      </c>
      <c r="C89" s="283"/>
      <c r="D89" s="284"/>
      <c r="E89" s="142"/>
      <c r="F89" s="136"/>
      <c r="G89" s="144"/>
      <c r="H89" s="140"/>
      <c r="I89" s="146"/>
      <c r="J89" s="142"/>
      <c r="K89" s="136"/>
      <c r="L89" s="144"/>
      <c r="M89" s="140"/>
      <c r="N89" s="146"/>
      <c r="O89" s="245"/>
      <c r="P89" s="227"/>
      <c r="Q89" s="144"/>
      <c r="R89" s="234"/>
      <c r="S89" s="231"/>
      <c r="T89" s="245"/>
      <c r="U89" s="227"/>
      <c r="V89" s="144"/>
      <c r="W89" s="234"/>
      <c r="X89" s="255"/>
      <c r="Y89" s="281"/>
      <c r="Z89" s="281"/>
      <c r="AA89" s="281"/>
      <c r="AB89" s="281"/>
      <c r="AC89" s="281"/>
    </row>
    <row r="90" spans="1:29" s="145" customFormat="1" ht="15" customHeight="1">
      <c r="A90" s="137"/>
      <c r="B90" s="347" t="s">
        <v>95</v>
      </c>
      <c r="C90" s="283"/>
      <c r="D90" s="284"/>
      <c r="E90" s="138">
        <v>1</v>
      </c>
      <c r="F90" s="136" t="s">
        <v>10</v>
      </c>
      <c r="G90" s="200">
        <v>21</v>
      </c>
      <c r="H90" s="149">
        <v>1200</v>
      </c>
      <c r="I90" s="146">
        <f t="shared" ref="I90:I94" si="21">H90*G90*E90</f>
        <v>25200</v>
      </c>
      <c r="J90" s="138">
        <v>1</v>
      </c>
      <c r="K90" s="136" t="s">
        <v>10</v>
      </c>
      <c r="L90" s="152">
        <v>30</v>
      </c>
      <c r="M90" s="220">
        <v>2010.4</v>
      </c>
      <c r="N90" s="146">
        <f t="shared" ref="N90:N94" si="22">M90*L90*J90</f>
        <v>60312</v>
      </c>
      <c r="O90" s="246">
        <v>1</v>
      </c>
      <c r="P90" s="227" t="s">
        <v>10</v>
      </c>
      <c r="Q90" s="152">
        <v>12</v>
      </c>
      <c r="R90" s="253">
        <v>2125</v>
      </c>
      <c r="S90" s="231">
        <f t="shared" ref="S90:S92" si="23">R90*Q90*O90</f>
        <v>25500</v>
      </c>
      <c r="T90" s="246">
        <v>1</v>
      </c>
      <c r="U90" s="227" t="s">
        <v>10</v>
      </c>
      <c r="V90" s="152">
        <v>21</v>
      </c>
      <c r="W90" s="230">
        <v>1770</v>
      </c>
      <c r="X90" s="255">
        <f t="shared" ref="X90:X92" si="24">W90*V90*T90</f>
        <v>37170</v>
      </c>
      <c r="Y90" s="281"/>
      <c r="Z90" s="281"/>
      <c r="AA90" s="281"/>
      <c r="AB90" s="281"/>
      <c r="AC90" s="281"/>
    </row>
    <row r="91" spans="1:29" s="145" customFormat="1" ht="15" customHeight="1">
      <c r="A91" s="137"/>
      <c r="B91" s="347" t="s">
        <v>83</v>
      </c>
      <c r="C91" s="283"/>
      <c r="D91" s="284"/>
      <c r="E91" s="138">
        <v>1</v>
      </c>
      <c r="F91" s="136" t="s">
        <v>10</v>
      </c>
      <c r="G91" s="200">
        <v>21</v>
      </c>
      <c r="H91" s="149">
        <v>1100</v>
      </c>
      <c r="I91" s="146">
        <f t="shared" si="21"/>
        <v>23100</v>
      </c>
      <c r="J91" s="138">
        <v>1</v>
      </c>
      <c r="K91" s="136" t="s">
        <v>10</v>
      </c>
      <c r="L91" s="152">
        <v>30</v>
      </c>
      <c r="M91" s="220">
        <v>1502.78</v>
      </c>
      <c r="N91" s="146">
        <f t="shared" si="22"/>
        <v>45083.4</v>
      </c>
      <c r="O91" s="246">
        <v>1</v>
      </c>
      <c r="P91" s="227" t="s">
        <v>10</v>
      </c>
      <c r="Q91" s="152">
        <v>12</v>
      </c>
      <c r="R91" s="253">
        <v>1500</v>
      </c>
      <c r="S91" s="231">
        <f t="shared" si="23"/>
        <v>18000</v>
      </c>
      <c r="T91" s="246">
        <v>1</v>
      </c>
      <c r="U91" s="227" t="s">
        <v>10</v>
      </c>
      <c r="V91" s="152">
        <v>21</v>
      </c>
      <c r="W91" s="230">
        <v>1180</v>
      </c>
      <c r="X91" s="255">
        <f t="shared" si="24"/>
        <v>24780</v>
      </c>
      <c r="Y91" s="281"/>
      <c r="Z91" s="281"/>
      <c r="AA91" s="281"/>
      <c r="AB91" s="281"/>
      <c r="AC91" s="281"/>
    </row>
    <row r="92" spans="1:29" s="145" customFormat="1" ht="15" customHeight="1">
      <c r="A92" s="137"/>
      <c r="B92" s="347" t="s">
        <v>57</v>
      </c>
      <c r="C92" s="283"/>
      <c r="D92" s="284"/>
      <c r="E92" s="138">
        <v>1</v>
      </c>
      <c r="F92" s="136" t="s">
        <v>10</v>
      </c>
      <c r="G92" s="200">
        <v>21</v>
      </c>
      <c r="H92" s="149">
        <v>1100</v>
      </c>
      <c r="I92" s="146">
        <f t="shared" si="21"/>
        <v>23100</v>
      </c>
      <c r="J92" s="138">
        <v>1</v>
      </c>
      <c r="K92" s="136" t="s">
        <v>10</v>
      </c>
      <c r="L92" s="152">
        <v>30</v>
      </c>
      <c r="M92" s="220">
        <v>1910.37</v>
      </c>
      <c r="N92" s="146">
        <f t="shared" si="22"/>
        <v>57311.1</v>
      </c>
      <c r="O92" s="246">
        <v>1</v>
      </c>
      <c r="P92" s="227" t="s">
        <v>10</v>
      </c>
      <c r="Q92" s="152">
        <v>12</v>
      </c>
      <c r="R92" s="253">
        <v>1875</v>
      </c>
      <c r="S92" s="231">
        <f t="shared" si="23"/>
        <v>22500</v>
      </c>
      <c r="T92" s="246">
        <v>1</v>
      </c>
      <c r="U92" s="227" t="s">
        <v>10</v>
      </c>
      <c r="V92" s="152">
        <v>21</v>
      </c>
      <c r="W92" s="230">
        <v>1062</v>
      </c>
      <c r="X92" s="255">
        <f t="shared" si="24"/>
        <v>22302</v>
      </c>
      <c r="Y92" s="281"/>
      <c r="Z92" s="281"/>
      <c r="AA92" s="281"/>
      <c r="AB92" s="281"/>
      <c r="AC92" s="281"/>
    </row>
    <row r="93" spans="1:29" s="145" customFormat="1" ht="15" customHeight="1">
      <c r="A93" s="137"/>
      <c r="B93" s="347" t="s">
        <v>68</v>
      </c>
      <c r="C93" s="283"/>
      <c r="D93" s="284"/>
      <c r="E93" s="138">
        <v>4</v>
      </c>
      <c r="F93" s="136" t="s">
        <v>10</v>
      </c>
      <c r="G93" s="200">
        <v>21</v>
      </c>
      <c r="H93" s="149">
        <v>900</v>
      </c>
      <c r="I93" s="146">
        <f t="shared" si="21"/>
        <v>75600</v>
      </c>
      <c r="J93" s="138">
        <v>2</v>
      </c>
      <c r="K93" s="136" t="s">
        <v>10</v>
      </c>
      <c r="L93" s="152">
        <v>30</v>
      </c>
      <c r="M93" s="220">
        <v>1807.85</v>
      </c>
      <c r="N93" s="146">
        <f t="shared" si="22"/>
        <v>108471</v>
      </c>
      <c r="O93" s="246">
        <v>4</v>
      </c>
      <c r="P93" s="227" t="s">
        <v>10</v>
      </c>
      <c r="Q93" s="152">
        <v>12</v>
      </c>
      <c r="R93" s="253">
        <v>1437.5</v>
      </c>
      <c r="S93" s="231">
        <v>17250</v>
      </c>
      <c r="T93" s="246">
        <v>4</v>
      </c>
      <c r="U93" s="227" t="s">
        <v>10</v>
      </c>
      <c r="V93" s="152">
        <v>21</v>
      </c>
      <c r="W93" s="230">
        <v>1062</v>
      </c>
      <c r="X93" s="255">
        <f>W93*T93*V93</f>
        <v>89208</v>
      </c>
      <c r="Y93" s="281"/>
      <c r="Z93" s="281"/>
      <c r="AA93" s="281"/>
      <c r="AB93" s="281"/>
      <c r="AC93" s="281"/>
    </row>
    <row r="94" spans="1:29" s="145" customFormat="1" ht="15" customHeight="1">
      <c r="A94" s="137"/>
      <c r="B94" s="347" t="s">
        <v>69</v>
      </c>
      <c r="C94" s="283"/>
      <c r="D94" s="284"/>
      <c r="E94" s="138">
        <v>2</v>
      </c>
      <c r="F94" s="136" t="s">
        <v>10</v>
      </c>
      <c r="G94" s="200">
        <v>21</v>
      </c>
      <c r="H94" s="149">
        <v>900</v>
      </c>
      <c r="I94" s="146">
        <f t="shared" si="21"/>
        <v>37800</v>
      </c>
      <c r="J94" s="138">
        <v>2</v>
      </c>
      <c r="K94" s="136" t="s">
        <v>10</v>
      </c>
      <c r="L94" s="152">
        <v>30</v>
      </c>
      <c r="M94" s="220">
        <v>1807.85</v>
      </c>
      <c r="N94" s="146">
        <f t="shared" si="22"/>
        <v>108471</v>
      </c>
      <c r="O94" s="246">
        <v>2</v>
      </c>
      <c r="P94" s="227" t="s">
        <v>10</v>
      </c>
      <c r="Q94" s="152">
        <v>12</v>
      </c>
      <c r="R94" s="253">
        <v>1562.5</v>
      </c>
      <c r="S94" s="231">
        <v>18750</v>
      </c>
      <c r="T94" s="246">
        <v>2</v>
      </c>
      <c r="U94" s="227" t="s">
        <v>10</v>
      </c>
      <c r="V94" s="152">
        <v>21</v>
      </c>
      <c r="W94" s="230">
        <v>1062</v>
      </c>
      <c r="X94" s="255">
        <f>W94*T94*V94</f>
        <v>44604</v>
      </c>
      <c r="Y94" s="281"/>
      <c r="Z94" s="281"/>
      <c r="AA94" s="281"/>
      <c r="AB94" s="281"/>
      <c r="AC94" s="281"/>
    </row>
    <row r="95" spans="1:29" s="210" customFormat="1" ht="15" customHeight="1">
      <c r="A95" s="215"/>
      <c r="B95" s="347" t="s">
        <v>147</v>
      </c>
      <c r="C95" s="283"/>
      <c r="D95" s="284"/>
      <c r="E95" s="214">
        <v>0</v>
      </c>
      <c r="F95" s="211"/>
      <c r="G95" s="200"/>
      <c r="H95" s="213"/>
      <c r="I95" s="212"/>
      <c r="J95" s="214">
        <v>2</v>
      </c>
      <c r="K95" s="218" t="s">
        <v>10</v>
      </c>
      <c r="L95" s="152">
        <v>30</v>
      </c>
      <c r="M95" s="220">
        <v>1402.76</v>
      </c>
      <c r="N95" s="219">
        <f>M95*L95*J95</f>
        <v>84165.6</v>
      </c>
      <c r="O95" s="246">
        <v>0</v>
      </c>
      <c r="P95" s="227" t="s">
        <v>10</v>
      </c>
      <c r="Q95" s="152">
        <v>12</v>
      </c>
      <c r="R95" s="235">
        <v>0</v>
      </c>
      <c r="S95" s="231">
        <f>R95*Q95*O95</f>
        <v>0</v>
      </c>
      <c r="T95" s="246">
        <v>0</v>
      </c>
      <c r="U95" s="227" t="s">
        <v>10</v>
      </c>
      <c r="V95" s="152">
        <v>21</v>
      </c>
      <c r="W95" s="230">
        <v>0</v>
      </c>
      <c r="X95" s="255">
        <f>W95*V95*T95</f>
        <v>0</v>
      </c>
      <c r="Y95" s="281"/>
      <c r="Z95" s="281"/>
      <c r="AA95" s="281"/>
      <c r="AB95" s="281"/>
      <c r="AC95" s="281"/>
    </row>
    <row r="96" spans="1:29" s="145" customFormat="1" ht="15" customHeight="1">
      <c r="A96" s="137"/>
      <c r="B96" s="348" t="s">
        <v>51</v>
      </c>
      <c r="C96" s="370"/>
      <c r="D96" s="371"/>
      <c r="E96" s="115">
        <f>SUM(E90:E95)</f>
        <v>9</v>
      </c>
      <c r="F96" s="136"/>
      <c r="G96" s="144"/>
      <c r="H96" s="140"/>
      <c r="I96" s="151">
        <f>SUM(I90:I94)</f>
        <v>184800</v>
      </c>
      <c r="J96" s="115">
        <f>SUM(J90:J95)</f>
        <v>9</v>
      </c>
      <c r="K96" s="136"/>
      <c r="L96" s="144"/>
      <c r="M96" s="140"/>
      <c r="N96" s="151">
        <f>SUM(N90:N94)</f>
        <v>379648.5</v>
      </c>
      <c r="O96" s="247">
        <f>SUM(O90:O95)</f>
        <v>9</v>
      </c>
      <c r="P96" s="227"/>
      <c r="Q96" s="144"/>
      <c r="R96" s="234"/>
      <c r="S96" s="236">
        <f>SUM(S90:S94)</f>
        <v>102000</v>
      </c>
      <c r="T96" s="247">
        <f>SUM(T90:T95)</f>
        <v>9</v>
      </c>
      <c r="U96" s="227"/>
      <c r="V96" s="144"/>
      <c r="W96" s="230"/>
      <c r="X96" s="258">
        <f>SUM(X90:X94)</f>
        <v>218064</v>
      </c>
      <c r="Y96" s="281"/>
      <c r="Z96" s="281"/>
      <c r="AA96" s="281"/>
      <c r="AB96" s="281"/>
      <c r="AC96" s="281"/>
    </row>
    <row r="97" spans="1:29" s="145" customFormat="1" ht="15" customHeight="1">
      <c r="A97" s="137"/>
      <c r="B97" s="175"/>
      <c r="C97" s="176"/>
      <c r="D97" s="177"/>
      <c r="E97" s="142"/>
      <c r="F97" s="136"/>
      <c r="G97" s="144"/>
      <c r="H97" s="140"/>
      <c r="I97" s="151"/>
      <c r="J97" s="142"/>
      <c r="K97" s="136"/>
      <c r="L97" s="144"/>
      <c r="M97" s="140"/>
      <c r="N97" s="151"/>
      <c r="O97" s="245"/>
      <c r="P97" s="227"/>
      <c r="Q97" s="144"/>
      <c r="R97" s="234"/>
      <c r="S97" s="236"/>
      <c r="T97" s="245"/>
      <c r="U97" s="227"/>
      <c r="V97" s="144"/>
      <c r="W97" s="234"/>
      <c r="X97" s="258"/>
      <c r="Y97" s="281"/>
      <c r="Z97" s="281"/>
      <c r="AA97" s="281"/>
      <c r="AB97" s="281"/>
      <c r="AC97" s="281"/>
    </row>
    <row r="98" spans="1:29" s="145" customFormat="1" ht="15" customHeight="1">
      <c r="A98" s="141" t="s">
        <v>82</v>
      </c>
      <c r="B98" s="351" t="s">
        <v>140</v>
      </c>
      <c r="C98" s="283"/>
      <c r="D98" s="284"/>
      <c r="E98" s="142"/>
      <c r="F98" s="136"/>
      <c r="G98" s="144"/>
      <c r="H98" s="140"/>
      <c r="I98" s="146"/>
      <c r="J98" s="142"/>
      <c r="K98" s="136"/>
      <c r="L98" s="144"/>
      <c r="M98" s="140"/>
      <c r="N98" s="146"/>
      <c r="O98" s="245"/>
      <c r="P98" s="227"/>
      <c r="Q98" s="144"/>
      <c r="R98" s="234"/>
      <c r="S98" s="231"/>
      <c r="T98" s="245"/>
      <c r="U98" s="227"/>
      <c r="V98" s="144"/>
      <c r="W98" s="234"/>
      <c r="X98" s="255"/>
      <c r="Y98" s="281"/>
      <c r="Z98" s="281"/>
      <c r="AA98" s="281"/>
      <c r="AB98" s="281"/>
      <c r="AC98" s="281"/>
    </row>
    <row r="99" spans="1:29" s="145" customFormat="1" ht="15" customHeight="1">
      <c r="A99" s="137"/>
      <c r="B99" s="347" t="s">
        <v>95</v>
      </c>
      <c r="C99" s="283"/>
      <c r="D99" s="284"/>
      <c r="E99" s="138">
        <v>1</v>
      </c>
      <c r="F99" s="136" t="s">
        <v>10</v>
      </c>
      <c r="G99" s="152">
        <f t="shared" ref="G99:G105" si="25">3*1.5</f>
        <v>4.5</v>
      </c>
      <c r="H99" s="149">
        <v>1200</v>
      </c>
      <c r="I99" s="146">
        <f>H99*G99*E99</f>
        <v>5400</v>
      </c>
      <c r="J99" s="221">
        <v>1</v>
      </c>
      <c r="K99" s="136" t="s">
        <v>10</v>
      </c>
      <c r="L99" s="152">
        <v>3</v>
      </c>
      <c r="M99" s="222">
        <v>2572.9</v>
      </c>
      <c r="N99" s="146">
        <f>M99*L99*J99</f>
        <v>7718.7000000000007</v>
      </c>
      <c r="O99" s="246">
        <v>1</v>
      </c>
      <c r="P99" s="227" t="s">
        <v>10</v>
      </c>
      <c r="Q99" s="152">
        <v>8</v>
      </c>
      <c r="R99" s="253">
        <v>2125</v>
      </c>
      <c r="S99" s="231">
        <f>R99*Q99*O99</f>
        <v>17000</v>
      </c>
      <c r="T99" s="246">
        <v>1</v>
      </c>
      <c r="U99" s="227" t="s">
        <v>10</v>
      </c>
      <c r="V99" s="152">
        <v>69</v>
      </c>
      <c r="W99" s="230">
        <v>1770</v>
      </c>
      <c r="X99" s="255">
        <f t="shared" ref="X99:X105" si="26">W99*V99*T99</f>
        <v>122130</v>
      </c>
      <c r="Y99" s="281"/>
      <c r="Z99" s="281"/>
      <c r="AA99" s="281"/>
      <c r="AB99" s="281"/>
      <c r="AC99" s="281"/>
    </row>
    <row r="100" spans="1:29" s="145" customFormat="1" ht="15" customHeight="1">
      <c r="A100" s="137"/>
      <c r="B100" s="347" t="s">
        <v>141</v>
      </c>
      <c r="C100" s="283"/>
      <c r="D100" s="284"/>
      <c r="E100" s="138">
        <v>1</v>
      </c>
      <c r="F100" s="136" t="s">
        <v>10</v>
      </c>
      <c r="G100" s="152">
        <f t="shared" si="25"/>
        <v>4.5</v>
      </c>
      <c r="H100" s="149">
        <v>1100</v>
      </c>
      <c r="I100" s="146">
        <f t="shared" ref="I100:I105" si="27">H100*G100*E100</f>
        <v>4950</v>
      </c>
      <c r="J100" s="221">
        <v>1</v>
      </c>
      <c r="K100" s="136" t="s">
        <v>10</v>
      </c>
      <c r="L100" s="152">
        <v>3</v>
      </c>
      <c r="M100" s="222">
        <v>1909.03</v>
      </c>
      <c r="N100" s="146">
        <f t="shared" ref="N100:N103" si="28">M100*L100*J100</f>
        <v>5727.09</v>
      </c>
      <c r="O100" s="246">
        <v>1</v>
      </c>
      <c r="P100" s="227" t="s">
        <v>10</v>
      </c>
      <c r="Q100" s="152">
        <v>8</v>
      </c>
      <c r="R100" s="253">
        <v>1500</v>
      </c>
      <c r="S100" s="231">
        <f t="shared" ref="S100:S101" si="29">R100*Q100*O100</f>
        <v>12000</v>
      </c>
      <c r="T100" s="246">
        <v>1</v>
      </c>
      <c r="U100" s="227" t="s">
        <v>10</v>
      </c>
      <c r="V100" s="152">
        <v>69</v>
      </c>
      <c r="W100" s="230">
        <v>1180</v>
      </c>
      <c r="X100" s="255">
        <f t="shared" si="26"/>
        <v>81420</v>
      </c>
      <c r="Y100" s="281"/>
      <c r="Z100" s="281"/>
      <c r="AA100" s="281"/>
      <c r="AB100" s="281"/>
      <c r="AC100" s="281"/>
    </row>
    <row r="101" spans="1:29" s="145" customFormat="1" ht="15" customHeight="1">
      <c r="A101" s="137"/>
      <c r="B101" s="347" t="s">
        <v>57</v>
      </c>
      <c r="C101" s="283"/>
      <c r="D101" s="284"/>
      <c r="E101" s="138">
        <v>1</v>
      </c>
      <c r="F101" s="136" t="s">
        <v>10</v>
      </c>
      <c r="G101" s="152">
        <f t="shared" si="25"/>
        <v>4.5</v>
      </c>
      <c r="H101" s="149">
        <v>1100</v>
      </c>
      <c r="I101" s="146">
        <f t="shared" si="27"/>
        <v>4950</v>
      </c>
      <c r="J101" s="221">
        <v>1</v>
      </c>
      <c r="K101" s="136" t="s">
        <v>10</v>
      </c>
      <c r="L101" s="152">
        <v>3</v>
      </c>
      <c r="M101" s="222">
        <v>2441.62</v>
      </c>
      <c r="N101" s="146">
        <f t="shared" si="28"/>
        <v>7324.86</v>
      </c>
      <c r="O101" s="246">
        <v>1</v>
      </c>
      <c r="P101" s="227" t="s">
        <v>10</v>
      </c>
      <c r="Q101" s="152">
        <v>8</v>
      </c>
      <c r="R101" s="253">
        <v>1875</v>
      </c>
      <c r="S101" s="231">
        <f t="shared" si="29"/>
        <v>15000</v>
      </c>
      <c r="T101" s="246">
        <v>1</v>
      </c>
      <c r="U101" s="227" t="s">
        <v>10</v>
      </c>
      <c r="V101" s="152">
        <v>69</v>
      </c>
      <c r="W101" s="230">
        <v>1062</v>
      </c>
      <c r="X101" s="255">
        <f t="shared" si="26"/>
        <v>73278</v>
      </c>
      <c r="Y101" s="281"/>
      <c r="Z101" s="281"/>
      <c r="AA101" s="281"/>
      <c r="AB101" s="281"/>
      <c r="AC101" s="281"/>
    </row>
    <row r="102" spans="1:29" s="145" customFormat="1" ht="15" customHeight="1">
      <c r="A102" s="137"/>
      <c r="B102" s="347" t="s">
        <v>68</v>
      </c>
      <c r="C102" s="283"/>
      <c r="D102" s="284"/>
      <c r="E102" s="138">
        <v>3</v>
      </c>
      <c r="F102" s="136" t="s">
        <v>10</v>
      </c>
      <c r="G102" s="152">
        <f t="shared" si="25"/>
        <v>4.5</v>
      </c>
      <c r="H102" s="149">
        <v>900</v>
      </c>
      <c r="I102" s="146">
        <f t="shared" si="27"/>
        <v>12150</v>
      </c>
      <c r="J102" s="221">
        <v>3</v>
      </c>
      <c r="K102" s="136" t="s">
        <v>10</v>
      </c>
      <c r="L102" s="152">
        <v>3</v>
      </c>
      <c r="M102" s="222">
        <v>2307.85</v>
      </c>
      <c r="N102" s="146">
        <f t="shared" si="28"/>
        <v>20770.649999999998</v>
      </c>
      <c r="O102" s="246">
        <v>3</v>
      </c>
      <c r="P102" s="227" t="s">
        <v>10</v>
      </c>
      <c r="Q102" s="152">
        <v>8</v>
      </c>
      <c r="R102" s="253">
        <v>1437.5</v>
      </c>
      <c r="S102" s="231">
        <v>11500</v>
      </c>
      <c r="T102" s="246">
        <v>3</v>
      </c>
      <c r="U102" s="227" t="s">
        <v>10</v>
      </c>
      <c r="V102" s="152">
        <v>69</v>
      </c>
      <c r="W102" s="230">
        <v>1062</v>
      </c>
      <c r="X102" s="255">
        <f t="shared" si="26"/>
        <v>219834</v>
      </c>
      <c r="Y102" s="281"/>
      <c r="Z102" s="281"/>
      <c r="AA102" s="281"/>
      <c r="AB102" s="281"/>
      <c r="AC102" s="281"/>
    </row>
    <row r="103" spans="1:29" s="145" customFormat="1" ht="15" customHeight="1">
      <c r="A103" s="137"/>
      <c r="B103" s="347" t="s">
        <v>69</v>
      </c>
      <c r="C103" s="283"/>
      <c r="D103" s="284"/>
      <c r="E103" s="138">
        <v>3</v>
      </c>
      <c r="F103" s="136" t="s">
        <v>10</v>
      </c>
      <c r="G103" s="152">
        <f t="shared" si="25"/>
        <v>4.5</v>
      </c>
      <c r="H103" s="149">
        <v>900</v>
      </c>
      <c r="I103" s="146">
        <f t="shared" si="27"/>
        <v>12150</v>
      </c>
      <c r="J103" s="221">
        <v>3</v>
      </c>
      <c r="K103" s="136" t="s">
        <v>10</v>
      </c>
      <c r="L103" s="152">
        <v>3</v>
      </c>
      <c r="M103" s="222">
        <v>2307.85</v>
      </c>
      <c r="N103" s="146">
        <f t="shared" si="28"/>
        <v>20770.649999999998</v>
      </c>
      <c r="O103" s="246">
        <v>3</v>
      </c>
      <c r="P103" s="227" t="s">
        <v>10</v>
      </c>
      <c r="Q103" s="152">
        <v>8</v>
      </c>
      <c r="R103" s="253">
        <v>1562.5</v>
      </c>
      <c r="S103" s="231">
        <v>12500</v>
      </c>
      <c r="T103" s="246">
        <v>3</v>
      </c>
      <c r="U103" s="227" t="s">
        <v>10</v>
      </c>
      <c r="V103" s="152">
        <v>69</v>
      </c>
      <c r="W103" s="230">
        <v>1062</v>
      </c>
      <c r="X103" s="255">
        <f t="shared" si="26"/>
        <v>219834</v>
      </c>
      <c r="Y103" s="281"/>
      <c r="Z103" s="281"/>
      <c r="AA103" s="281"/>
      <c r="AB103" s="281"/>
      <c r="AC103" s="281"/>
    </row>
    <row r="104" spans="1:29" s="145" customFormat="1" ht="15" customHeight="1">
      <c r="A104" s="137"/>
      <c r="B104" s="173"/>
      <c r="C104" s="157" t="s">
        <v>142</v>
      </c>
      <c r="D104" s="174"/>
      <c r="E104" s="138">
        <v>1</v>
      </c>
      <c r="F104" s="136" t="s">
        <v>10</v>
      </c>
      <c r="G104" s="152">
        <f t="shared" si="25"/>
        <v>4.5</v>
      </c>
      <c r="H104" s="149">
        <v>900</v>
      </c>
      <c r="I104" s="146">
        <f>H104*G104*E104</f>
        <v>4050</v>
      </c>
      <c r="J104" s="221">
        <v>1</v>
      </c>
      <c r="K104" s="136" t="s">
        <v>10</v>
      </c>
      <c r="L104" s="152">
        <v>3</v>
      </c>
      <c r="M104" s="222">
        <v>1909.03</v>
      </c>
      <c r="N104" s="146">
        <f>M104*L104*J104</f>
        <v>5727.09</v>
      </c>
      <c r="O104" s="246">
        <v>1</v>
      </c>
      <c r="P104" s="227" t="s">
        <v>10</v>
      </c>
      <c r="Q104" s="152">
        <v>8</v>
      </c>
      <c r="R104" s="253">
        <v>1625</v>
      </c>
      <c r="S104" s="231">
        <f>R104*Q104*O104</f>
        <v>13000</v>
      </c>
      <c r="T104" s="246">
        <v>1</v>
      </c>
      <c r="U104" s="227" t="s">
        <v>10</v>
      </c>
      <c r="V104" s="152">
        <v>69</v>
      </c>
      <c r="W104" s="230">
        <v>944</v>
      </c>
      <c r="X104" s="255">
        <f t="shared" si="26"/>
        <v>65136</v>
      </c>
      <c r="Y104" s="281"/>
      <c r="Z104" s="281"/>
      <c r="AA104" s="281"/>
      <c r="AB104" s="281"/>
      <c r="AC104" s="281"/>
    </row>
    <row r="105" spans="1:29" s="145" customFormat="1" ht="15" customHeight="1">
      <c r="A105" s="137"/>
      <c r="B105" s="347" t="s">
        <v>143</v>
      </c>
      <c r="C105" s="283"/>
      <c r="D105" s="284"/>
      <c r="E105" s="138">
        <v>3</v>
      </c>
      <c r="F105" s="136" t="s">
        <v>10</v>
      </c>
      <c r="G105" s="152">
        <f t="shared" si="25"/>
        <v>4.5</v>
      </c>
      <c r="H105" s="149">
        <v>700</v>
      </c>
      <c r="I105" s="146">
        <f t="shared" si="27"/>
        <v>9450</v>
      </c>
      <c r="J105" s="221">
        <v>3</v>
      </c>
      <c r="K105" s="136" t="s">
        <v>10</v>
      </c>
      <c r="L105" s="152">
        <v>3</v>
      </c>
      <c r="M105" s="222">
        <v>1777.76</v>
      </c>
      <c r="N105" s="146">
        <f t="shared" ref="N105" si="30">M105*L105*J105</f>
        <v>15999.84</v>
      </c>
      <c r="O105" s="246">
        <v>3</v>
      </c>
      <c r="P105" s="227" t="s">
        <v>10</v>
      </c>
      <c r="Q105" s="152">
        <v>8</v>
      </c>
      <c r="R105" s="253">
        <v>1312.5</v>
      </c>
      <c r="S105" s="231">
        <v>10500</v>
      </c>
      <c r="T105" s="246">
        <v>3</v>
      </c>
      <c r="U105" s="227" t="s">
        <v>10</v>
      </c>
      <c r="V105" s="152">
        <v>69</v>
      </c>
      <c r="W105" s="230">
        <v>826</v>
      </c>
      <c r="X105" s="255">
        <f t="shared" si="26"/>
        <v>170982</v>
      </c>
      <c r="Y105" s="281"/>
      <c r="Z105" s="281"/>
      <c r="AA105" s="281"/>
      <c r="AB105" s="281"/>
      <c r="AC105" s="281"/>
    </row>
    <row r="106" spans="1:29" s="145" customFormat="1" ht="15" customHeight="1">
      <c r="A106" s="137"/>
      <c r="B106" s="348" t="s">
        <v>51</v>
      </c>
      <c r="C106" s="370"/>
      <c r="D106" s="371"/>
      <c r="E106" s="115">
        <f>SUM(E99:E105)</f>
        <v>13</v>
      </c>
      <c r="F106" s="136"/>
      <c r="G106" s="144"/>
      <c r="H106" s="140"/>
      <c r="I106" s="151">
        <f>SUM(I99:I105)</f>
        <v>53100</v>
      </c>
      <c r="J106" s="115">
        <f>SUM(J99:J105)</f>
        <v>13</v>
      </c>
      <c r="K106" s="136"/>
      <c r="L106" s="144"/>
      <c r="M106" s="140"/>
      <c r="N106" s="151">
        <f>SUM(N99:N105)</f>
        <v>84038.87999999999</v>
      </c>
      <c r="O106" s="247">
        <f>SUM(O99:O105)</f>
        <v>13</v>
      </c>
      <c r="P106" s="227"/>
      <c r="Q106" s="144"/>
      <c r="R106" s="234"/>
      <c r="S106" s="236">
        <f>SUM(S99:S105)</f>
        <v>91500</v>
      </c>
      <c r="T106" s="247">
        <f>SUM(T99:T105)</f>
        <v>13</v>
      </c>
      <c r="U106" s="227"/>
      <c r="V106" s="144"/>
      <c r="W106" s="234"/>
      <c r="X106" s="258">
        <f>SUM(X99:X105)</f>
        <v>952614</v>
      </c>
      <c r="Y106" s="281"/>
      <c r="Z106" s="281"/>
      <c r="AA106" s="281"/>
      <c r="AB106" s="281"/>
      <c r="AC106" s="281"/>
    </row>
    <row r="107" spans="1:29" s="145" customFormat="1" ht="15" customHeight="1">
      <c r="A107" s="137"/>
      <c r="B107" s="175"/>
      <c r="C107" s="176"/>
      <c r="D107" s="177"/>
      <c r="E107" s="115"/>
      <c r="F107" s="136"/>
      <c r="G107" s="144"/>
      <c r="H107" s="140"/>
      <c r="I107" s="151"/>
      <c r="J107" s="115"/>
      <c r="K107" s="136"/>
      <c r="L107" s="144"/>
      <c r="M107" s="140"/>
      <c r="N107" s="151"/>
      <c r="O107" s="247"/>
      <c r="P107" s="227"/>
      <c r="Q107" s="144"/>
      <c r="R107" s="234"/>
      <c r="S107" s="236"/>
      <c r="T107" s="247"/>
      <c r="U107" s="227"/>
      <c r="V107" s="144"/>
      <c r="W107" s="234"/>
      <c r="X107" s="258"/>
      <c r="Y107" s="281"/>
      <c r="Z107" s="281"/>
      <c r="AA107" s="281"/>
      <c r="AB107" s="281"/>
      <c r="AC107" s="281"/>
    </row>
    <row r="108" spans="1:29" s="145" customFormat="1" ht="15" customHeight="1">
      <c r="A108" s="141" t="s">
        <v>73</v>
      </c>
      <c r="B108" s="351" t="s">
        <v>144</v>
      </c>
      <c r="C108" s="283"/>
      <c r="D108" s="284"/>
      <c r="E108" s="142"/>
      <c r="F108" s="136"/>
      <c r="G108" s="144"/>
      <c r="H108" s="140"/>
      <c r="I108" s="146"/>
      <c r="J108" s="142"/>
      <c r="K108" s="136"/>
      <c r="L108" s="144"/>
      <c r="M108" s="140"/>
      <c r="N108" s="146"/>
      <c r="O108" s="245"/>
      <c r="P108" s="227"/>
      <c r="Q108" s="144"/>
      <c r="R108" s="234"/>
      <c r="S108" s="231"/>
      <c r="T108" s="245"/>
      <c r="U108" s="227"/>
      <c r="V108" s="144"/>
      <c r="W108" s="234"/>
      <c r="X108" s="255"/>
      <c r="Y108" s="281"/>
      <c r="Z108" s="281"/>
      <c r="AA108" s="281"/>
      <c r="AB108" s="281"/>
      <c r="AC108" s="281"/>
    </row>
    <row r="109" spans="1:29" s="145" customFormat="1" ht="15" customHeight="1">
      <c r="A109" s="137"/>
      <c r="B109" s="347" t="s">
        <v>95</v>
      </c>
      <c r="C109" s="283"/>
      <c r="D109" s="284"/>
      <c r="E109" s="138">
        <v>1</v>
      </c>
      <c r="F109" s="136" t="s">
        <v>10</v>
      </c>
      <c r="G109" s="152">
        <v>3</v>
      </c>
      <c r="H109" s="149">
        <v>1200</v>
      </c>
      <c r="I109" s="146">
        <f>H109*G109*E109</f>
        <v>3600</v>
      </c>
      <c r="J109" s="138">
        <v>1</v>
      </c>
      <c r="K109" s="136" t="s">
        <v>10</v>
      </c>
      <c r="L109" s="152">
        <v>3</v>
      </c>
      <c r="M109" s="235">
        <v>2572.9</v>
      </c>
      <c r="N109" s="146">
        <f>M109*L109*J109</f>
        <v>7718.7000000000007</v>
      </c>
      <c r="O109" s="246">
        <v>1</v>
      </c>
      <c r="P109" s="227" t="s">
        <v>10</v>
      </c>
      <c r="Q109" s="152">
        <v>4</v>
      </c>
      <c r="R109" s="253">
        <v>2125</v>
      </c>
      <c r="S109" s="231">
        <f>R109*Q109*O109</f>
        <v>8500</v>
      </c>
      <c r="T109" s="246">
        <v>1</v>
      </c>
      <c r="U109" s="227" t="s">
        <v>10</v>
      </c>
      <c r="V109" s="152">
        <v>6</v>
      </c>
      <c r="W109" s="230">
        <v>1770</v>
      </c>
      <c r="X109" s="255">
        <f t="shared" ref="X109:X114" si="31">W109*V109*T109</f>
        <v>10620</v>
      </c>
      <c r="Y109" s="281"/>
      <c r="Z109" s="281"/>
      <c r="AA109" s="281"/>
      <c r="AB109" s="281"/>
      <c r="AC109" s="281"/>
    </row>
    <row r="110" spans="1:29" s="145" customFormat="1" ht="15" customHeight="1">
      <c r="A110" s="137"/>
      <c r="B110" s="347" t="s">
        <v>141</v>
      </c>
      <c r="C110" s="283"/>
      <c r="D110" s="284"/>
      <c r="E110" s="138">
        <v>1</v>
      </c>
      <c r="F110" s="136" t="s">
        <v>10</v>
      </c>
      <c r="G110" s="152">
        <v>3</v>
      </c>
      <c r="H110" s="149">
        <v>1100</v>
      </c>
      <c r="I110" s="146">
        <f t="shared" ref="I110:I114" si="32">H110*G110*E110</f>
        <v>3300</v>
      </c>
      <c r="J110" s="138">
        <v>1</v>
      </c>
      <c r="K110" s="136" t="s">
        <v>10</v>
      </c>
      <c r="L110" s="152">
        <v>3</v>
      </c>
      <c r="M110" s="235">
        <v>1909.03</v>
      </c>
      <c r="N110" s="146">
        <f t="shared" ref="N110:N111" si="33">M110*L110*J110</f>
        <v>5727.09</v>
      </c>
      <c r="O110" s="246">
        <v>1</v>
      </c>
      <c r="P110" s="227" t="s">
        <v>10</v>
      </c>
      <c r="Q110" s="152">
        <v>4</v>
      </c>
      <c r="R110" s="253">
        <v>1500</v>
      </c>
      <c r="S110" s="231">
        <f t="shared" ref="S110:S111" si="34">R110*Q110*O110</f>
        <v>6000</v>
      </c>
      <c r="T110" s="246">
        <v>1</v>
      </c>
      <c r="U110" s="227" t="s">
        <v>10</v>
      </c>
      <c r="V110" s="152">
        <v>6</v>
      </c>
      <c r="W110" s="230">
        <v>1062</v>
      </c>
      <c r="X110" s="255">
        <f t="shared" si="31"/>
        <v>6372</v>
      </c>
      <c r="Y110" s="281"/>
      <c r="Z110" s="281"/>
      <c r="AA110" s="281"/>
      <c r="AB110" s="281"/>
      <c r="AC110" s="281"/>
    </row>
    <row r="111" spans="1:29" s="145" customFormat="1" ht="15" customHeight="1">
      <c r="A111" s="137"/>
      <c r="B111" s="347" t="s">
        <v>68</v>
      </c>
      <c r="C111" s="283"/>
      <c r="D111" s="284"/>
      <c r="E111" s="138">
        <v>1</v>
      </c>
      <c r="F111" s="136" t="s">
        <v>10</v>
      </c>
      <c r="G111" s="152">
        <v>3</v>
      </c>
      <c r="H111" s="149">
        <v>900</v>
      </c>
      <c r="I111" s="146">
        <f t="shared" si="32"/>
        <v>2700</v>
      </c>
      <c r="J111" s="138">
        <v>1</v>
      </c>
      <c r="K111" s="136" t="s">
        <v>10</v>
      </c>
      <c r="L111" s="152">
        <v>3</v>
      </c>
      <c r="M111" s="235">
        <v>2307.85</v>
      </c>
      <c r="N111" s="146">
        <f t="shared" si="33"/>
        <v>6923.5499999999993</v>
      </c>
      <c r="O111" s="246">
        <v>1</v>
      </c>
      <c r="P111" s="227" t="s">
        <v>10</v>
      </c>
      <c r="Q111" s="152">
        <v>4</v>
      </c>
      <c r="R111" s="253">
        <v>1437.5</v>
      </c>
      <c r="S111" s="231">
        <f t="shared" si="34"/>
        <v>5750</v>
      </c>
      <c r="T111" s="246">
        <v>1</v>
      </c>
      <c r="U111" s="227" t="s">
        <v>10</v>
      </c>
      <c r="V111" s="152">
        <v>6</v>
      </c>
      <c r="W111" s="230">
        <v>1062</v>
      </c>
      <c r="X111" s="255">
        <f t="shared" si="31"/>
        <v>6372</v>
      </c>
      <c r="Y111" s="281"/>
      <c r="Z111" s="281"/>
      <c r="AA111" s="281"/>
      <c r="AB111" s="281"/>
      <c r="AC111" s="281"/>
    </row>
    <row r="112" spans="1:29" s="145" customFormat="1" ht="15" customHeight="1">
      <c r="A112" s="137"/>
      <c r="B112" s="347" t="s">
        <v>69</v>
      </c>
      <c r="C112" s="283"/>
      <c r="D112" s="284"/>
      <c r="E112" s="138">
        <v>1</v>
      </c>
      <c r="F112" s="136" t="s">
        <v>10</v>
      </c>
      <c r="G112" s="152">
        <v>3</v>
      </c>
      <c r="H112" s="149">
        <v>900</v>
      </c>
      <c r="I112" s="146">
        <f t="shared" si="32"/>
        <v>2700</v>
      </c>
      <c r="J112" s="138">
        <v>1</v>
      </c>
      <c r="K112" s="136" t="s">
        <v>10</v>
      </c>
      <c r="L112" s="152">
        <v>3</v>
      </c>
      <c r="M112" s="235">
        <v>2307.85</v>
      </c>
      <c r="N112" s="146">
        <f>M112*L112*J112</f>
        <v>6923.5499999999993</v>
      </c>
      <c r="O112" s="246">
        <v>1</v>
      </c>
      <c r="P112" s="227" t="s">
        <v>10</v>
      </c>
      <c r="Q112" s="152">
        <v>4</v>
      </c>
      <c r="R112" s="253">
        <v>1562.5</v>
      </c>
      <c r="S112" s="231">
        <f>R112*Q112*O112</f>
        <v>6250</v>
      </c>
      <c r="T112" s="246">
        <v>1</v>
      </c>
      <c r="U112" s="227" t="s">
        <v>10</v>
      </c>
      <c r="V112" s="152">
        <v>6</v>
      </c>
      <c r="W112" s="230">
        <v>1062</v>
      </c>
      <c r="X112" s="255">
        <f t="shared" si="31"/>
        <v>6372</v>
      </c>
      <c r="Y112" s="281"/>
      <c r="Z112" s="281"/>
      <c r="AA112" s="281"/>
      <c r="AB112" s="281"/>
      <c r="AC112" s="281"/>
    </row>
    <row r="113" spans="1:29" s="145" customFormat="1" ht="15" customHeight="1">
      <c r="A113" s="137"/>
      <c r="B113" s="173"/>
      <c r="C113" s="157" t="s">
        <v>142</v>
      </c>
      <c r="D113" s="174"/>
      <c r="E113" s="138">
        <v>1</v>
      </c>
      <c r="F113" s="136" t="s">
        <v>10</v>
      </c>
      <c r="G113" s="152">
        <v>3</v>
      </c>
      <c r="H113" s="149">
        <v>900</v>
      </c>
      <c r="I113" s="146">
        <f>H113*G113*E113</f>
        <v>2700</v>
      </c>
      <c r="J113" s="138">
        <v>1</v>
      </c>
      <c r="K113" s="136" t="s">
        <v>10</v>
      </c>
      <c r="L113" s="152">
        <v>3</v>
      </c>
      <c r="M113" s="235">
        <v>1909.03</v>
      </c>
      <c r="N113" s="146">
        <f>M113*L113*J113</f>
        <v>5727.09</v>
      </c>
      <c r="O113" s="246">
        <v>1</v>
      </c>
      <c r="P113" s="227" t="s">
        <v>10</v>
      </c>
      <c r="Q113" s="152">
        <v>4</v>
      </c>
      <c r="R113" s="253">
        <v>1625</v>
      </c>
      <c r="S113" s="231">
        <f>R113*Q113*O113</f>
        <v>6500</v>
      </c>
      <c r="T113" s="246">
        <v>1</v>
      </c>
      <c r="U113" s="227" t="s">
        <v>10</v>
      </c>
      <c r="V113" s="152">
        <v>6</v>
      </c>
      <c r="W113" s="230">
        <v>944</v>
      </c>
      <c r="X113" s="255">
        <f t="shared" si="31"/>
        <v>5664</v>
      </c>
      <c r="Y113" s="281"/>
      <c r="Z113" s="281"/>
      <c r="AA113" s="281"/>
      <c r="AB113" s="281"/>
      <c r="AC113" s="281"/>
    </row>
    <row r="114" spans="1:29" s="145" customFormat="1" ht="15" customHeight="1">
      <c r="A114" s="137"/>
      <c r="B114" s="347" t="s">
        <v>143</v>
      </c>
      <c r="C114" s="283"/>
      <c r="D114" s="284"/>
      <c r="E114" s="138">
        <v>1</v>
      </c>
      <c r="F114" s="136" t="s">
        <v>10</v>
      </c>
      <c r="G114" s="152">
        <v>3</v>
      </c>
      <c r="H114" s="149">
        <v>700</v>
      </c>
      <c r="I114" s="146">
        <f t="shared" si="32"/>
        <v>2100</v>
      </c>
      <c r="J114" s="138">
        <v>1</v>
      </c>
      <c r="K114" s="136" t="s">
        <v>10</v>
      </c>
      <c r="L114" s="152">
        <v>3</v>
      </c>
      <c r="M114" s="235">
        <v>1777.76</v>
      </c>
      <c r="N114" s="146">
        <f t="shared" ref="N114" si="35">M114*L114*J114</f>
        <v>5333.28</v>
      </c>
      <c r="O114" s="246">
        <v>1</v>
      </c>
      <c r="P114" s="227" t="s">
        <v>10</v>
      </c>
      <c r="Q114" s="152">
        <v>4</v>
      </c>
      <c r="R114" s="253">
        <v>1312.5</v>
      </c>
      <c r="S114" s="231">
        <f t="shared" ref="S114" si="36">R114*Q114*O114</f>
        <v>5250</v>
      </c>
      <c r="T114" s="246">
        <v>1</v>
      </c>
      <c r="U114" s="227" t="s">
        <v>10</v>
      </c>
      <c r="V114" s="152">
        <v>6</v>
      </c>
      <c r="W114" s="230">
        <v>826</v>
      </c>
      <c r="X114" s="255">
        <f t="shared" si="31"/>
        <v>4956</v>
      </c>
      <c r="Y114" s="281"/>
      <c r="Z114" s="281"/>
      <c r="AA114" s="281"/>
      <c r="AB114" s="281"/>
      <c r="AC114" s="281"/>
    </row>
    <row r="115" spans="1:29" s="145" customFormat="1" ht="15" customHeight="1">
      <c r="A115" s="137"/>
      <c r="B115" s="348" t="s">
        <v>51</v>
      </c>
      <c r="C115" s="370"/>
      <c r="D115" s="371"/>
      <c r="E115" s="115">
        <f>SUM(E109:E114)</f>
        <v>6</v>
      </c>
      <c r="F115" s="136"/>
      <c r="G115" s="144"/>
      <c r="H115" s="140"/>
      <c r="I115" s="151">
        <f>SUM(I109:I114)</f>
        <v>17100</v>
      </c>
      <c r="J115" s="115">
        <f>SUM(J109:J114)</f>
        <v>6</v>
      </c>
      <c r="K115" s="136"/>
      <c r="L115" s="144"/>
      <c r="M115" s="140"/>
      <c r="N115" s="151">
        <f>SUM(N109:N114)</f>
        <v>38353.259999999995</v>
      </c>
      <c r="O115" s="247">
        <f>SUM(O109:O114)</f>
        <v>6</v>
      </c>
      <c r="P115" s="227"/>
      <c r="Q115" s="144"/>
      <c r="R115" s="234"/>
      <c r="S115" s="236">
        <f>SUM(S109:S114)</f>
        <v>38250</v>
      </c>
      <c r="T115" s="247">
        <f>SUM(T109:T114)</f>
        <v>6</v>
      </c>
      <c r="U115" s="227"/>
      <c r="V115" s="144"/>
      <c r="W115" s="234"/>
      <c r="X115" s="258">
        <f>SUM(X109:X114)</f>
        <v>40356</v>
      </c>
      <c r="Y115" s="281"/>
      <c r="Z115" s="281"/>
      <c r="AA115" s="281"/>
      <c r="AB115" s="281"/>
      <c r="AC115" s="281"/>
    </row>
    <row r="116" spans="1:29" s="145" customFormat="1" ht="15" customHeight="1">
      <c r="A116" s="137"/>
      <c r="B116" s="175"/>
      <c r="C116" s="176"/>
      <c r="D116" s="177"/>
      <c r="E116" s="142"/>
      <c r="F116" s="136"/>
      <c r="G116" s="144"/>
      <c r="H116" s="140"/>
      <c r="I116" s="151"/>
      <c r="J116" s="142"/>
      <c r="K116" s="136"/>
      <c r="L116" s="144"/>
      <c r="M116" s="140"/>
      <c r="N116" s="151"/>
      <c r="O116" s="245"/>
      <c r="P116" s="227"/>
      <c r="Q116" s="144"/>
      <c r="R116" s="234"/>
      <c r="S116" s="236"/>
      <c r="T116" s="245"/>
      <c r="U116" s="227"/>
      <c r="V116" s="144"/>
      <c r="W116" s="234"/>
      <c r="X116" s="258"/>
      <c r="Y116" s="281"/>
      <c r="Z116" s="281"/>
      <c r="AA116" s="281"/>
      <c r="AB116" s="281"/>
      <c r="AC116" s="281"/>
    </row>
    <row r="117" spans="1:29" s="145" customFormat="1" ht="15" customHeight="1">
      <c r="A117" s="141" t="s">
        <v>74</v>
      </c>
      <c r="B117" s="351" t="s">
        <v>20</v>
      </c>
      <c r="C117" s="283"/>
      <c r="D117" s="284"/>
      <c r="E117" s="142"/>
      <c r="F117" s="136"/>
      <c r="G117" s="144"/>
      <c r="H117" s="140"/>
      <c r="I117" s="99"/>
      <c r="J117" s="142"/>
      <c r="K117" s="136"/>
      <c r="L117" s="144"/>
      <c r="M117" s="140"/>
      <c r="N117" s="99"/>
      <c r="O117" s="245"/>
      <c r="P117" s="227"/>
      <c r="Q117" s="144"/>
      <c r="R117" s="234"/>
      <c r="S117" s="237"/>
      <c r="T117" s="245"/>
      <c r="U117" s="227"/>
      <c r="V117" s="144"/>
      <c r="W117" s="234"/>
      <c r="X117" s="259"/>
      <c r="Y117" s="281"/>
      <c r="Z117" s="281"/>
      <c r="AA117" s="281"/>
      <c r="AB117" s="281"/>
      <c r="AC117" s="281"/>
    </row>
    <row r="118" spans="1:29" s="145" customFormat="1" ht="15" customHeight="1">
      <c r="A118" s="137"/>
      <c r="B118" s="288" t="s">
        <v>58</v>
      </c>
      <c r="C118" s="319"/>
      <c r="D118" s="320"/>
      <c r="E118" s="142"/>
      <c r="F118" s="136"/>
      <c r="G118" s="144"/>
      <c r="H118" s="140"/>
      <c r="I118" s="151">
        <f>(I122+I123+I124)*0.003</f>
        <v>7643.1</v>
      </c>
      <c r="J118" s="142"/>
      <c r="K118" s="136"/>
      <c r="L118" s="144"/>
      <c r="M118" s="140"/>
      <c r="N118" s="151">
        <f>(N122+N123+N124)*0.003</f>
        <v>9687.4723200000008</v>
      </c>
      <c r="O118" s="245"/>
      <c r="P118" s="227"/>
      <c r="Q118" s="144"/>
      <c r="R118" s="234"/>
      <c r="S118" s="236">
        <f>(S122+S123+S124)*0.003</f>
        <v>5272.71</v>
      </c>
      <c r="T118" s="245"/>
      <c r="U118" s="227"/>
      <c r="V118" s="144"/>
      <c r="W118" s="234"/>
      <c r="X118" s="258">
        <f>(X122+X123+X124)*0.003</f>
        <v>13577.723099999997</v>
      </c>
      <c r="Y118" s="281"/>
      <c r="Z118" s="281"/>
      <c r="AA118" s="281"/>
      <c r="AB118" s="281"/>
      <c r="AC118" s="281"/>
    </row>
    <row r="119" spans="1:29" s="145" customFormat="1" ht="15" customHeight="1">
      <c r="A119" s="141" t="s">
        <v>145</v>
      </c>
      <c r="B119" s="325" t="s">
        <v>75</v>
      </c>
      <c r="C119" s="326"/>
      <c r="D119" s="327"/>
      <c r="E119" s="142"/>
      <c r="F119" s="136"/>
      <c r="G119" s="144"/>
      <c r="H119" s="140"/>
      <c r="I119" s="151">
        <f>(I122+I123+I124)*0.05</f>
        <v>127385</v>
      </c>
      <c r="J119" s="142"/>
      <c r="K119" s="136"/>
      <c r="L119" s="144"/>
      <c r="M119" s="140"/>
      <c r="N119" s="151">
        <f>(N122+N123+N124)*0.05</f>
        <v>161457.87200000003</v>
      </c>
      <c r="O119" s="245"/>
      <c r="P119" s="227"/>
      <c r="Q119" s="144"/>
      <c r="R119" s="234"/>
      <c r="S119" s="236">
        <f>(S122+S123+S124)*0.05</f>
        <v>87878.5</v>
      </c>
      <c r="T119" s="245"/>
      <c r="U119" s="227"/>
      <c r="V119" s="144"/>
      <c r="W119" s="234"/>
      <c r="X119" s="258">
        <f>(X122+X123+X124)*0.05</f>
        <v>226295.38499999998</v>
      </c>
      <c r="Y119" s="281"/>
      <c r="Z119" s="281"/>
      <c r="AA119" s="281"/>
      <c r="AB119" s="281"/>
      <c r="AC119" s="281"/>
    </row>
    <row r="120" spans="1:29" s="145" customFormat="1" ht="15" customHeight="1">
      <c r="A120" s="137"/>
      <c r="B120" s="321"/>
      <c r="C120" s="319"/>
      <c r="D120" s="320"/>
      <c r="E120" s="142"/>
      <c r="F120" s="136"/>
      <c r="G120" s="144"/>
      <c r="H120" s="140"/>
      <c r="I120" s="146"/>
      <c r="J120" s="142"/>
      <c r="K120" s="136"/>
      <c r="L120" s="144"/>
      <c r="M120" s="140"/>
      <c r="N120" s="146"/>
      <c r="O120" s="245"/>
      <c r="P120" s="227"/>
      <c r="Q120" s="144"/>
      <c r="R120" s="234"/>
      <c r="S120" s="231"/>
      <c r="T120" s="245"/>
      <c r="U120" s="227"/>
      <c r="V120" s="144"/>
      <c r="W120" s="234"/>
      <c r="X120" s="255"/>
      <c r="Y120" s="281"/>
      <c r="Z120" s="281"/>
      <c r="AA120" s="281"/>
      <c r="AB120" s="281"/>
      <c r="AC120" s="281"/>
    </row>
    <row r="121" spans="1:29" s="145" customFormat="1" ht="15" customHeight="1">
      <c r="A121" s="137"/>
      <c r="B121" s="322" t="s">
        <v>59</v>
      </c>
      <c r="C121" s="323"/>
      <c r="D121" s="324"/>
      <c r="E121" s="142"/>
      <c r="F121" s="136"/>
      <c r="G121" s="144"/>
      <c r="H121" s="140"/>
      <c r="I121" s="146"/>
      <c r="J121" s="142"/>
      <c r="K121" s="136"/>
      <c r="L121" s="144"/>
      <c r="M121" s="140"/>
      <c r="N121" s="146"/>
      <c r="O121" s="245"/>
      <c r="P121" s="227"/>
      <c r="Q121" s="144"/>
      <c r="R121" s="234"/>
      <c r="S121" s="231"/>
      <c r="T121" s="245"/>
      <c r="U121" s="227"/>
      <c r="V121" s="144"/>
      <c r="W121" s="234"/>
      <c r="X121" s="255"/>
      <c r="Y121" s="281"/>
      <c r="Z121" s="281"/>
      <c r="AA121" s="281"/>
      <c r="AB121" s="281"/>
      <c r="AC121" s="281"/>
    </row>
    <row r="122" spans="1:29" s="145" customFormat="1" ht="15" customHeight="1">
      <c r="A122" s="137"/>
      <c r="B122" s="322" t="s">
        <v>60</v>
      </c>
      <c r="C122" s="328"/>
      <c r="D122" s="329"/>
      <c r="E122" s="142"/>
      <c r="F122" s="136"/>
      <c r="G122" s="144"/>
      <c r="H122" s="140"/>
      <c r="I122" s="101">
        <f>I36</f>
        <v>595500</v>
      </c>
      <c r="J122" s="142"/>
      <c r="K122" s="136"/>
      <c r="L122" s="144"/>
      <c r="M122" s="140"/>
      <c r="N122" s="101">
        <f>N36</f>
        <v>590310</v>
      </c>
      <c r="O122" s="245"/>
      <c r="P122" s="227"/>
      <c r="Q122" s="144"/>
      <c r="R122" s="234"/>
      <c r="S122" s="239">
        <f>S36</f>
        <v>776687.5</v>
      </c>
      <c r="T122" s="245"/>
      <c r="U122" s="227"/>
      <c r="V122" s="144"/>
      <c r="W122" s="234"/>
      <c r="X122" s="260">
        <f>X36</f>
        <v>647176.9</v>
      </c>
      <c r="Y122" s="281"/>
      <c r="Z122" s="281"/>
      <c r="AA122" s="281"/>
      <c r="AB122" s="281"/>
      <c r="AC122" s="281"/>
    </row>
    <row r="123" spans="1:29" s="145" customFormat="1" ht="15" customHeight="1">
      <c r="A123" s="137"/>
      <c r="B123" s="322" t="s">
        <v>61</v>
      </c>
      <c r="C123" s="323"/>
      <c r="D123" s="324"/>
      <c r="E123" s="142"/>
      <c r="F123" s="136"/>
      <c r="G123" s="144"/>
      <c r="H123" s="140"/>
      <c r="I123" s="151">
        <f>I56+I76+I87</f>
        <v>1697200</v>
      </c>
      <c r="J123" s="142"/>
      <c r="K123" s="136"/>
      <c r="L123" s="144"/>
      <c r="M123" s="140"/>
      <c r="N123" s="151">
        <f>N56+N76+N87</f>
        <v>2136806.8000000003</v>
      </c>
      <c r="O123" s="245"/>
      <c r="P123" s="227"/>
      <c r="Q123" s="144"/>
      <c r="R123" s="234"/>
      <c r="S123" s="236">
        <f>S56+S76+S87</f>
        <v>749132.5</v>
      </c>
      <c r="T123" s="245"/>
      <c r="U123" s="227"/>
      <c r="V123" s="144"/>
      <c r="W123" s="234"/>
      <c r="X123" s="258">
        <f>X56+X76+X87</f>
        <v>2667696.7999999998</v>
      </c>
      <c r="Y123" s="281"/>
      <c r="Z123" s="281"/>
      <c r="AA123" s="281"/>
      <c r="AB123" s="281"/>
      <c r="AC123" s="281"/>
    </row>
    <row r="124" spans="1:29" s="145" customFormat="1" ht="15" customHeight="1">
      <c r="A124" s="137"/>
      <c r="B124" s="322" t="s">
        <v>38</v>
      </c>
      <c r="C124" s="323"/>
      <c r="D124" s="324"/>
      <c r="E124" s="142"/>
      <c r="F124" s="136"/>
      <c r="G124" s="144"/>
      <c r="H124" s="140"/>
      <c r="I124" s="151">
        <f>I106+I96+I115</f>
        <v>255000</v>
      </c>
      <c r="J124" s="142"/>
      <c r="K124" s="136"/>
      <c r="L124" s="144"/>
      <c r="M124" s="140"/>
      <c r="N124" s="151">
        <f>N106+N96+N115</f>
        <v>502040.64</v>
      </c>
      <c r="O124" s="245"/>
      <c r="P124" s="227"/>
      <c r="Q124" s="144"/>
      <c r="R124" s="234"/>
      <c r="S124" s="236">
        <f>S106+S96+S115</f>
        <v>231750</v>
      </c>
      <c r="T124" s="245"/>
      <c r="U124" s="227"/>
      <c r="V124" s="144"/>
      <c r="W124" s="234"/>
      <c r="X124" s="258">
        <f>X106+X96+X115</f>
        <v>1211034</v>
      </c>
      <c r="Y124" s="281"/>
      <c r="Z124" s="281"/>
      <c r="AA124" s="281"/>
      <c r="AB124" s="281"/>
      <c r="AC124" s="281"/>
    </row>
    <row r="125" spans="1:29" s="145" customFormat="1" ht="15" customHeight="1">
      <c r="A125" s="137"/>
      <c r="B125" s="322" t="s">
        <v>62</v>
      </c>
      <c r="C125" s="323"/>
      <c r="D125" s="324"/>
      <c r="E125" s="142"/>
      <c r="F125" s="136"/>
      <c r="G125" s="144"/>
      <c r="H125" s="140"/>
      <c r="I125" s="151">
        <f>(I122+I123+I124)*0.15</f>
        <v>382155</v>
      </c>
      <c r="J125" s="142"/>
      <c r="K125" s="136"/>
      <c r="L125" s="144"/>
      <c r="M125" s="140"/>
      <c r="N125" s="151">
        <f>(N122+N123+N124)*0.15+N118+N119</f>
        <v>655518.96032000007</v>
      </c>
      <c r="O125" s="245"/>
      <c r="P125" s="227"/>
      <c r="Q125" s="144"/>
      <c r="R125" s="234"/>
      <c r="S125" s="236">
        <v>263635.5</v>
      </c>
      <c r="T125" s="245"/>
      <c r="U125" s="227"/>
      <c r="V125" s="144"/>
      <c r="W125" s="234"/>
      <c r="X125" s="258">
        <v>571893.69999999995</v>
      </c>
      <c r="Y125" s="281"/>
      <c r="Z125" s="281"/>
      <c r="AA125" s="281"/>
      <c r="AB125" s="281"/>
      <c r="AC125" s="281"/>
    </row>
    <row r="126" spans="1:29" s="145" customFormat="1" ht="15" customHeight="1">
      <c r="A126" s="137"/>
      <c r="B126" s="375" t="s">
        <v>63</v>
      </c>
      <c r="C126" s="376"/>
      <c r="D126" s="377"/>
      <c r="E126" s="142"/>
      <c r="F126" s="136"/>
      <c r="G126" s="144"/>
      <c r="H126" s="140"/>
      <c r="I126" s="151">
        <f>SUM(I118:I125)</f>
        <v>3064883.1</v>
      </c>
      <c r="J126" s="142"/>
      <c r="K126" s="136"/>
      <c r="L126" s="144"/>
      <c r="M126" s="140"/>
      <c r="N126" s="151">
        <f>SUM(N118:N125)</f>
        <v>4055821.7446400006</v>
      </c>
      <c r="O126" s="245"/>
      <c r="P126" s="227"/>
      <c r="Q126" s="144"/>
      <c r="R126" s="234"/>
      <c r="S126" s="236">
        <f>SUM(S118:S125)</f>
        <v>2114356.71</v>
      </c>
      <c r="T126" s="245"/>
      <c r="U126" s="227"/>
      <c r="V126" s="144"/>
      <c r="W126" s="234"/>
      <c r="X126" s="258">
        <f>SUM(X118:X125)</f>
        <v>5337674.5081000002</v>
      </c>
      <c r="Y126" s="281"/>
      <c r="Z126" s="281"/>
      <c r="AA126" s="281"/>
      <c r="AB126" s="281"/>
      <c r="AC126" s="281"/>
    </row>
    <row r="127" spans="1:29" s="145" customFormat="1" ht="15" customHeight="1" thickBot="1">
      <c r="A127" s="137"/>
      <c r="B127" s="378" t="s">
        <v>64</v>
      </c>
      <c r="C127" s="276"/>
      <c r="D127" s="379"/>
      <c r="E127" s="276" t="s">
        <v>146</v>
      </c>
      <c r="F127" s="276"/>
      <c r="G127" s="276"/>
      <c r="H127" s="277"/>
      <c r="I127" s="146"/>
      <c r="J127" s="276" t="s">
        <v>148</v>
      </c>
      <c r="K127" s="276"/>
      <c r="L127" s="276"/>
      <c r="M127" s="277"/>
      <c r="N127" s="146"/>
      <c r="O127" s="276" t="s">
        <v>154</v>
      </c>
      <c r="P127" s="276"/>
      <c r="Q127" s="276"/>
      <c r="R127" s="277"/>
      <c r="S127" s="231"/>
      <c r="T127" s="276" t="s">
        <v>156</v>
      </c>
      <c r="U127" s="276"/>
      <c r="V127" s="276"/>
      <c r="W127" s="277"/>
      <c r="X127" s="231"/>
      <c r="Y127" s="276"/>
      <c r="Z127" s="276"/>
      <c r="AA127" s="276"/>
      <c r="AB127" s="277"/>
      <c r="AC127" s="231"/>
    </row>
    <row r="128" spans="1:29" s="145" customFormat="1" ht="22.5" customHeight="1" thickBot="1">
      <c r="A128" s="114"/>
      <c r="B128" s="372" t="s">
        <v>32</v>
      </c>
      <c r="C128" s="373"/>
      <c r="D128" s="374"/>
      <c r="E128" s="96"/>
      <c r="F128" s="94"/>
      <c r="G128" s="95"/>
      <c r="H128" s="100" t="s">
        <v>65</v>
      </c>
      <c r="I128" s="202">
        <f>I126</f>
        <v>3064883.1</v>
      </c>
      <c r="J128" s="96"/>
      <c r="K128" s="94"/>
      <c r="L128" s="95"/>
      <c r="M128" s="100" t="s">
        <v>65</v>
      </c>
      <c r="N128" s="202">
        <f>N126</f>
        <v>4055821.7446400006</v>
      </c>
      <c r="O128" s="229"/>
      <c r="P128" s="228"/>
      <c r="Q128" s="95"/>
      <c r="R128" s="238" t="s">
        <v>65</v>
      </c>
      <c r="S128" s="202">
        <f>S126</f>
        <v>2114356.71</v>
      </c>
      <c r="T128" s="229"/>
      <c r="U128" s="228"/>
      <c r="V128" s="95"/>
      <c r="W128" s="238" t="s">
        <v>65</v>
      </c>
      <c r="X128" s="202">
        <f>X126</f>
        <v>5337674.5081000002</v>
      </c>
      <c r="Y128" s="229"/>
      <c r="Z128" s="228"/>
      <c r="AA128" s="95"/>
      <c r="AB128" s="238" t="s">
        <v>65</v>
      </c>
      <c r="AC128" s="202">
        <f>AC126</f>
        <v>0</v>
      </c>
    </row>
    <row r="129" spans="1:29">
      <c r="A129" s="91"/>
      <c r="B129" s="92"/>
      <c r="C129" s="92"/>
      <c r="D129" s="92"/>
      <c r="E129" s="92"/>
      <c r="F129" s="92"/>
      <c r="G129" s="92"/>
      <c r="H129" s="92"/>
      <c r="I129" s="93"/>
      <c r="J129" s="92"/>
      <c r="K129" s="92"/>
      <c r="L129" s="92"/>
      <c r="M129" s="92"/>
      <c r="N129" s="93"/>
      <c r="O129" s="92"/>
      <c r="P129" s="92"/>
      <c r="Q129" s="92"/>
      <c r="R129" s="92"/>
      <c r="S129" s="93"/>
      <c r="T129" s="92"/>
      <c r="U129" s="92"/>
      <c r="V129" s="92"/>
      <c r="W129" s="92"/>
      <c r="X129" s="93"/>
      <c r="Y129" s="92"/>
      <c r="Z129" s="92"/>
      <c r="AA129" s="92"/>
      <c r="AB129" s="92"/>
      <c r="AC129" s="93"/>
    </row>
    <row r="130" spans="1:29">
      <c r="A130" s="303" t="s">
        <v>11</v>
      </c>
      <c r="B130" s="304"/>
      <c r="C130" s="304"/>
      <c r="D130" s="92"/>
      <c r="E130" s="92"/>
      <c r="F130" s="92"/>
      <c r="G130" s="92"/>
      <c r="H130" s="92"/>
      <c r="I130" s="93"/>
      <c r="J130" s="92"/>
      <c r="K130" s="92"/>
      <c r="L130" s="92"/>
      <c r="M130" s="92"/>
      <c r="N130" s="93"/>
      <c r="O130" s="92"/>
      <c r="P130" s="92"/>
      <c r="Q130" s="92"/>
      <c r="R130" s="92"/>
      <c r="S130" s="93"/>
      <c r="T130" s="92"/>
      <c r="U130" s="92"/>
      <c r="V130" s="92"/>
      <c r="W130" s="92"/>
      <c r="X130" s="93"/>
      <c r="Y130" s="92"/>
      <c r="Z130" s="92"/>
      <c r="AA130" s="92"/>
      <c r="AB130" s="92"/>
      <c r="AC130" s="93"/>
    </row>
    <row r="131" spans="1:29">
      <c r="A131" s="91"/>
      <c r="B131" s="92"/>
      <c r="C131" s="92"/>
      <c r="D131" s="92"/>
      <c r="E131" s="92"/>
      <c r="F131" s="92"/>
      <c r="G131" s="92"/>
      <c r="H131" s="92"/>
      <c r="I131" s="93"/>
      <c r="J131" s="92"/>
      <c r="K131" s="92"/>
      <c r="L131" s="92"/>
      <c r="M131" s="92"/>
      <c r="N131" s="93"/>
      <c r="O131" s="92"/>
      <c r="P131" s="92"/>
      <c r="Q131" s="92"/>
      <c r="R131" s="92"/>
      <c r="S131" s="93"/>
      <c r="T131" s="92"/>
      <c r="U131" s="92"/>
      <c r="V131" s="92"/>
      <c r="W131" s="92"/>
      <c r="X131" s="93"/>
      <c r="Y131" s="92"/>
      <c r="Z131" s="92"/>
      <c r="AA131" s="92"/>
      <c r="AB131" s="92"/>
      <c r="AC131" s="93"/>
    </row>
    <row r="132" spans="1:29">
      <c r="A132" s="301" t="s">
        <v>40</v>
      </c>
      <c r="B132" s="302"/>
      <c r="C132" s="302"/>
      <c r="D132" s="92"/>
      <c r="E132" s="92"/>
      <c r="F132" s="92"/>
      <c r="G132" s="92"/>
      <c r="H132" s="92"/>
      <c r="I132" s="93"/>
      <c r="J132" s="92"/>
      <c r="K132" s="92"/>
      <c r="L132" s="92"/>
      <c r="M132" s="92"/>
      <c r="N132" s="93"/>
      <c r="O132" s="92"/>
      <c r="P132" s="92"/>
      <c r="Q132" s="92"/>
      <c r="R132" s="92"/>
      <c r="S132" s="93"/>
      <c r="T132" s="92"/>
      <c r="U132" s="92"/>
      <c r="V132" s="92"/>
      <c r="W132" s="92"/>
      <c r="X132" s="93"/>
      <c r="Y132" s="92"/>
      <c r="Z132" s="92"/>
      <c r="AA132" s="92"/>
      <c r="AB132" s="92"/>
      <c r="AC132" s="93"/>
    </row>
    <row r="133" spans="1:29">
      <c r="A133" s="14" t="s">
        <v>80</v>
      </c>
      <c r="B133" s="16"/>
      <c r="C133" s="16"/>
      <c r="D133" s="116"/>
      <c r="E133" s="9"/>
      <c r="F133" s="9"/>
      <c r="G133" s="9"/>
      <c r="H133" s="10"/>
      <c r="I133" s="11" t="s">
        <v>66</v>
      </c>
      <c r="J133" s="9"/>
      <c r="K133" s="9"/>
      <c r="L133" s="9"/>
      <c r="M133" s="10"/>
      <c r="N133" s="11" t="s">
        <v>66</v>
      </c>
      <c r="O133" s="9"/>
      <c r="P133" s="9"/>
      <c r="Q133" s="9"/>
      <c r="R133" s="10"/>
      <c r="S133" s="11" t="s">
        <v>66</v>
      </c>
      <c r="T133" s="9"/>
      <c r="U133" s="9"/>
      <c r="V133" s="9"/>
      <c r="W133" s="10"/>
      <c r="X133" s="11" t="s">
        <v>66</v>
      </c>
      <c r="Y133" s="9"/>
      <c r="Z133" s="9"/>
      <c r="AA133" s="9"/>
      <c r="AB133" s="10"/>
      <c r="AC133" s="11" t="s">
        <v>66</v>
      </c>
    </row>
    <row r="134" spans="1:29">
      <c r="E134" s="9"/>
      <c r="F134" s="9"/>
      <c r="G134" s="9"/>
      <c r="H134" s="10"/>
      <c r="I134" s="11"/>
      <c r="J134" s="9"/>
      <c r="K134" s="9"/>
      <c r="L134" s="9"/>
      <c r="M134" s="10"/>
      <c r="N134" s="11"/>
      <c r="O134" s="9"/>
      <c r="P134" s="9"/>
      <c r="Q134" s="9"/>
      <c r="R134" s="10"/>
      <c r="S134" s="11"/>
      <c r="T134" s="9"/>
      <c r="U134" s="9"/>
      <c r="V134" s="9"/>
      <c r="W134" s="10"/>
      <c r="X134" s="11"/>
      <c r="Y134" s="9"/>
      <c r="Z134" s="9"/>
      <c r="AA134" s="9"/>
      <c r="AB134" s="10"/>
      <c r="AC134" s="11"/>
    </row>
    <row r="135" spans="1:29">
      <c r="A135" t="s">
        <v>29</v>
      </c>
      <c r="B135" s="16"/>
      <c r="C135" s="16"/>
      <c r="D135" s="16"/>
      <c r="E135" s="9"/>
      <c r="F135" s="9"/>
      <c r="G135" s="9"/>
      <c r="H135" s="10"/>
      <c r="I135" s="11"/>
      <c r="J135" s="9"/>
      <c r="K135" s="9"/>
      <c r="L135" s="9"/>
      <c r="M135" s="10"/>
      <c r="N135" s="11"/>
      <c r="O135" s="9"/>
      <c r="P135" s="9"/>
      <c r="Q135" s="9"/>
      <c r="R135" s="10"/>
      <c r="S135" s="11"/>
      <c r="T135" s="9"/>
      <c r="U135" s="9"/>
      <c r="V135" s="9"/>
      <c r="W135" s="10"/>
      <c r="X135" s="11"/>
      <c r="Y135" s="9"/>
      <c r="Z135" s="9"/>
      <c r="AA135" s="9"/>
      <c r="AB135" s="10"/>
      <c r="AC135" s="11"/>
    </row>
    <row r="136" spans="1:29">
      <c r="A136"/>
      <c r="B136"/>
      <c r="C136"/>
      <c r="D136"/>
      <c r="E136" s="9"/>
      <c r="F136" s="9"/>
      <c r="G136" s="9"/>
      <c r="H136" s="10"/>
      <c r="I136" s="11"/>
      <c r="J136" s="9"/>
      <c r="K136" s="9"/>
      <c r="L136" s="9"/>
      <c r="M136" s="10"/>
      <c r="N136" s="11"/>
      <c r="O136" s="9"/>
      <c r="P136" s="9"/>
      <c r="Q136" s="9"/>
      <c r="R136" s="10"/>
      <c r="S136" s="11"/>
      <c r="T136" s="9"/>
      <c r="U136" s="9"/>
      <c r="V136" s="9"/>
      <c r="W136" s="10"/>
      <c r="X136" s="11"/>
      <c r="Y136" s="9"/>
      <c r="Z136" s="9"/>
      <c r="AA136" s="9"/>
      <c r="AB136" s="10"/>
      <c r="AC136" s="11"/>
    </row>
    <row r="137" spans="1:29">
      <c r="A137" s="23" t="s">
        <v>92</v>
      </c>
      <c r="B137"/>
      <c r="C137"/>
      <c r="D137" s="40"/>
      <c r="E137" s="9"/>
      <c r="F137" s="9"/>
      <c r="G137" s="9"/>
      <c r="H137" s="10"/>
      <c r="I137" s="11"/>
      <c r="J137" s="9"/>
      <c r="K137" s="9"/>
      <c r="L137" s="9"/>
      <c r="M137" s="10"/>
      <c r="N137" s="11"/>
      <c r="O137" s="9"/>
      <c r="P137" s="9"/>
      <c r="Q137" s="9"/>
      <c r="R137" s="10"/>
      <c r="S137" s="11"/>
      <c r="T137" s="9"/>
      <c r="U137" s="9"/>
      <c r="V137" s="9"/>
      <c r="W137" s="10"/>
      <c r="X137" s="11"/>
      <c r="Y137" s="9"/>
      <c r="Z137" s="9"/>
      <c r="AA137" s="9"/>
      <c r="AB137" s="10"/>
      <c r="AC137" s="11"/>
    </row>
    <row r="138" spans="1:29">
      <c r="A138" t="s">
        <v>79</v>
      </c>
      <c r="B138"/>
      <c r="C138"/>
      <c r="D138" s="117"/>
      <c r="E138" s="9"/>
      <c r="F138" s="9"/>
      <c r="G138" s="9"/>
      <c r="H138" s="10"/>
      <c r="I138" s="11"/>
      <c r="J138" s="9"/>
      <c r="K138" s="9"/>
      <c r="L138" s="9"/>
      <c r="M138" s="10"/>
      <c r="N138" s="11"/>
      <c r="O138" s="9"/>
      <c r="P138" s="9"/>
      <c r="Q138" s="9"/>
      <c r="R138" s="10"/>
      <c r="S138" s="11"/>
      <c r="T138" s="9"/>
      <c r="U138" s="9"/>
      <c r="V138" s="9"/>
      <c r="W138" s="10"/>
      <c r="X138" s="11"/>
      <c r="Y138" s="9"/>
      <c r="Z138" s="9"/>
      <c r="AA138" s="9"/>
      <c r="AB138" s="10"/>
      <c r="AC138" s="11"/>
    </row>
    <row r="139" spans="1:29">
      <c r="E139" s="9"/>
      <c r="F139" s="9"/>
      <c r="G139" s="9"/>
      <c r="H139" s="10"/>
      <c r="I139" s="11"/>
      <c r="J139" s="9"/>
      <c r="K139" s="9"/>
      <c r="L139" s="9"/>
      <c r="M139" s="10"/>
      <c r="N139" s="11"/>
      <c r="O139" s="9"/>
      <c r="P139" s="9"/>
      <c r="Q139" s="9"/>
      <c r="R139" s="10"/>
      <c r="S139" s="11"/>
      <c r="T139" s="9"/>
      <c r="U139" s="9"/>
      <c r="V139" s="9"/>
      <c r="W139" s="10"/>
      <c r="X139" s="11"/>
      <c r="Y139" s="9"/>
      <c r="Z139" s="9"/>
      <c r="AA139" s="9"/>
      <c r="AB139" s="10"/>
      <c r="AC139" s="11"/>
    </row>
    <row r="140" spans="1:29">
      <c r="E140" s="2"/>
      <c r="F140" s="2"/>
      <c r="G140" s="13"/>
      <c r="H140" s="3"/>
      <c r="I140" s="3"/>
      <c r="J140" s="2"/>
      <c r="K140" s="2"/>
      <c r="L140" s="13"/>
      <c r="M140" s="3"/>
      <c r="N140" s="3"/>
      <c r="O140" s="2"/>
      <c r="P140" s="2"/>
      <c r="Q140" s="13"/>
      <c r="R140" s="3"/>
      <c r="S140" s="3"/>
      <c r="T140" s="2"/>
      <c r="U140" s="2"/>
      <c r="V140" s="13"/>
      <c r="W140" s="3"/>
      <c r="X140" s="3"/>
      <c r="Y140" s="2"/>
      <c r="Z140" s="2"/>
      <c r="AA140" s="13"/>
      <c r="AB140" s="3"/>
      <c r="AC140" s="3"/>
    </row>
    <row r="141" spans="1:29">
      <c r="E141" s="13"/>
      <c r="F141" s="13"/>
      <c r="G141" s="13"/>
      <c r="H141" s="3"/>
      <c r="I141" s="3"/>
      <c r="J141" s="13"/>
      <c r="K141" s="13"/>
      <c r="L141" s="13"/>
      <c r="M141" s="3"/>
      <c r="N141" s="3"/>
      <c r="O141" s="13"/>
      <c r="P141" s="13"/>
      <c r="Q141" s="13"/>
      <c r="R141" s="3"/>
      <c r="S141" s="3"/>
      <c r="T141" s="13"/>
      <c r="U141" s="13"/>
      <c r="V141" s="13"/>
      <c r="W141" s="3"/>
      <c r="X141" s="3"/>
      <c r="Y141" s="13"/>
      <c r="Z141" s="13"/>
      <c r="AA141" s="13"/>
      <c r="AB141" s="3"/>
      <c r="AC141" s="3"/>
    </row>
    <row r="142" spans="1:29">
      <c r="E142" s="13"/>
      <c r="F142" s="13"/>
      <c r="G142" s="13"/>
      <c r="H142" s="3"/>
      <c r="I142" s="3"/>
      <c r="J142" s="13"/>
      <c r="K142" s="13"/>
      <c r="L142" s="13"/>
      <c r="M142" s="3"/>
      <c r="N142" s="3"/>
      <c r="O142" s="13"/>
      <c r="P142" s="13"/>
      <c r="Q142" s="13"/>
      <c r="R142" s="3"/>
      <c r="S142" s="3"/>
      <c r="T142" s="13"/>
      <c r="U142" s="13"/>
      <c r="V142" s="13"/>
      <c r="W142" s="3"/>
      <c r="X142" s="3"/>
      <c r="Y142" s="13"/>
      <c r="Z142" s="13"/>
      <c r="AA142" s="13"/>
      <c r="AB142" s="3"/>
      <c r="AC142" s="3"/>
    </row>
    <row r="143" spans="1:29">
      <c r="E143" s="2"/>
      <c r="F143" s="2"/>
      <c r="G143" s="13"/>
      <c r="H143" s="3"/>
      <c r="I143" s="3"/>
      <c r="J143" s="2"/>
      <c r="K143" s="2"/>
      <c r="L143" s="13"/>
      <c r="M143" s="3"/>
      <c r="N143" s="3"/>
      <c r="O143" s="2"/>
      <c r="P143" s="2"/>
      <c r="Q143" s="13"/>
      <c r="R143" s="3"/>
      <c r="S143" s="3"/>
      <c r="T143" s="2"/>
      <c r="U143" s="2"/>
      <c r="V143" s="13"/>
      <c r="W143" s="3"/>
      <c r="X143" s="3"/>
      <c r="Y143" s="2"/>
      <c r="Z143" s="2"/>
      <c r="AA143" s="13"/>
      <c r="AB143" s="3"/>
      <c r="AC143" s="3"/>
    </row>
    <row r="144" spans="1:29">
      <c r="E144" s="2"/>
      <c r="F144" s="2"/>
      <c r="G144" s="13"/>
      <c r="H144" s="3"/>
      <c r="I144" s="3"/>
      <c r="J144" s="2"/>
      <c r="K144" s="2"/>
      <c r="L144" s="13"/>
      <c r="M144" s="3"/>
      <c r="N144" s="3"/>
      <c r="O144" s="2"/>
      <c r="P144" s="2"/>
      <c r="Q144" s="13"/>
      <c r="R144" s="3"/>
      <c r="S144" s="3"/>
      <c r="T144" s="2"/>
      <c r="U144" s="2"/>
      <c r="V144" s="13"/>
      <c r="W144" s="3"/>
      <c r="X144" s="3"/>
      <c r="Y144" s="2"/>
      <c r="Z144" s="2"/>
      <c r="AA144" s="13"/>
      <c r="AB144" s="3"/>
      <c r="AC144" s="3"/>
    </row>
  </sheetData>
  <mergeCells count="158">
    <mergeCell ref="J127:M127"/>
    <mergeCell ref="B95:D95"/>
    <mergeCell ref="O127:R127"/>
    <mergeCell ref="B115:D115"/>
    <mergeCell ref="B117:D117"/>
    <mergeCell ref="B123:D123"/>
    <mergeCell ref="B124:D124"/>
    <mergeCell ref="B125:D125"/>
    <mergeCell ref="B126:D126"/>
    <mergeCell ref="B127:D127"/>
    <mergeCell ref="E127:H127"/>
    <mergeCell ref="B102:D102"/>
    <mergeCell ref="B96:D96"/>
    <mergeCell ref="B128:D128"/>
    <mergeCell ref="B103:D103"/>
    <mergeCell ref="B105:D105"/>
    <mergeCell ref="B106:D106"/>
    <mergeCell ref="B108:D108"/>
    <mergeCell ref="B109:D109"/>
    <mergeCell ref="B110:D110"/>
    <mergeCell ref="B111:D111"/>
    <mergeCell ref="B112:D112"/>
    <mergeCell ref="B114:D114"/>
    <mergeCell ref="B122:D122"/>
    <mergeCell ref="B85:D85"/>
    <mergeCell ref="B86:D86"/>
    <mergeCell ref="B87:D87"/>
    <mergeCell ref="B89:D89"/>
    <mergeCell ref="B98:D98"/>
    <mergeCell ref="B99:D99"/>
    <mergeCell ref="B100:D100"/>
    <mergeCell ref="B101:D101"/>
    <mergeCell ref="B71:D71"/>
    <mergeCell ref="B72:D72"/>
    <mergeCell ref="B93:D93"/>
    <mergeCell ref="B94:D94"/>
    <mergeCell ref="B55:D55"/>
    <mergeCell ref="B57:D57"/>
    <mergeCell ref="B63:D63"/>
    <mergeCell ref="B64:D64"/>
    <mergeCell ref="B65:D65"/>
    <mergeCell ref="B66:D66"/>
    <mergeCell ref="B67:D67"/>
    <mergeCell ref="B46:D46"/>
    <mergeCell ref="B68:D68"/>
    <mergeCell ref="M6:N6"/>
    <mergeCell ref="B13:D13"/>
    <mergeCell ref="B14:D14"/>
    <mergeCell ref="B16:D16"/>
    <mergeCell ref="B24:D24"/>
    <mergeCell ref="B25:D25"/>
    <mergeCell ref="B34:D34"/>
    <mergeCell ref="B38:D38"/>
    <mergeCell ref="B39:D39"/>
    <mergeCell ref="I11:I12"/>
    <mergeCell ref="H9:I9"/>
    <mergeCell ref="M9:N9"/>
    <mergeCell ref="J11:J12"/>
    <mergeCell ref="K11:K12"/>
    <mergeCell ref="L11:L12"/>
    <mergeCell ref="M11:M12"/>
    <mergeCell ref="N11:N12"/>
    <mergeCell ref="AA1:AC4"/>
    <mergeCell ref="AB6:AC6"/>
    <mergeCell ref="AB9:AC9"/>
    <mergeCell ref="Y10:AC10"/>
    <mergeCell ref="Y11:Y12"/>
    <mergeCell ref="Z11:Z12"/>
    <mergeCell ref="AA11:AA12"/>
    <mergeCell ref="AB11:AB12"/>
    <mergeCell ref="AC11:AC12"/>
    <mergeCell ref="D1:Z2"/>
    <mergeCell ref="D3:Z4"/>
    <mergeCell ref="W6:X6"/>
    <mergeCell ref="W9:X9"/>
    <mergeCell ref="T10:X10"/>
    <mergeCell ref="T11:T12"/>
    <mergeCell ref="U11:U12"/>
    <mergeCell ref="V11:V12"/>
    <mergeCell ref="W11:W12"/>
    <mergeCell ref="X11:X12"/>
    <mergeCell ref="A8:AC8"/>
    <mergeCell ref="A7:AC7"/>
    <mergeCell ref="E10:I10"/>
    <mergeCell ref="J10:N10"/>
    <mergeCell ref="H11:H12"/>
    <mergeCell ref="A1:C4"/>
    <mergeCell ref="D9:F9"/>
    <mergeCell ref="A11:A12"/>
    <mergeCell ref="E11:E12"/>
    <mergeCell ref="F11:F12"/>
    <mergeCell ref="G11:G12"/>
    <mergeCell ref="B11:D12"/>
    <mergeCell ref="B91:D91"/>
    <mergeCell ref="B92:D92"/>
    <mergeCell ref="B58:D58"/>
    <mergeCell ref="B59:D59"/>
    <mergeCell ref="B60:D60"/>
    <mergeCell ref="B62:D62"/>
    <mergeCell ref="B61:D61"/>
    <mergeCell ref="B69:D69"/>
    <mergeCell ref="B74:D74"/>
    <mergeCell ref="B79:D79"/>
    <mergeCell ref="B88:D88"/>
    <mergeCell ref="B90:D90"/>
    <mergeCell ref="B70:D70"/>
    <mergeCell ref="B75:D75"/>
    <mergeCell ref="B76:D76"/>
    <mergeCell ref="B78:D78"/>
    <mergeCell ref="B80:D80"/>
    <mergeCell ref="A132:C132"/>
    <mergeCell ref="A130:C130"/>
    <mergeCell ref="R6:S6"/>
    <mergeCell ref="R9:S9"/>
    <mergeCell ref="O10:S10"/>
    <mergeCell ref="O11:O12"/>
    <mergeCell ref="P11:P12"/>
    <mergeCell ref="Q11:Q12"/>
    <mergeCell ref="R11:R12"/>
    <mergeCell ref="S11:S12"/>
    <mergeCell ref="B118:D118"/>
    <mergeCell ref="B120:D120"/>
    <mergeCell ref="B121:D121"/>
    <mergeCell ref="B119:D119"/>
    <mergeCell ref="B47:D47"/>
    <mergeCell ref="B48:D48"/>
    <mergeCell ref="B49:D49"/>
    <mergeCell ref="B51:D51"/>
    <mergeCell ref="B52:D52"/>
    <mergeCell ref="B53:D53"/>
    <mergeCell ref="H6:I6"/>
    <mergeCell ref="B26:D26"/>
    <mergeCell ref="B27:D27"/>
    <mergeCell ref="B28:D28"/>
    <mergeCell ref="T127:W127"/>
    <mergeCell ref="B73:D73"/>
    <mergeCell ref="Y127:AB127"/>
    <mergeCell ref="Y13:AC126"/>
    <mergeCell ref="B81:D81"/>
    <mergeCell ref="B82:D82"/>
    <mergeCell ref="B83:D83"/>
    <mergeCell ref="B84:D84"/>
    <mergeCell ref="B29:D29"/>
    <mergeCell ref="B31:D31"/>
    <mergeCell ref="B33:D33"/>
    <mergeCell ref="B43:D43"/>
    <mergeCell ref="B44:D44"/>
    <mergeCell ref="B56:D56"/>
    <mergeCell ref="B17:D17"/>
    <mergeCell ref="B40:D40"/>
    <mergeCell ref="B41:D41"/>
    <mergeCell ref="B50:D50"/>
    <mergeCell ref="B15:D15"/>
    <mergeCell ref="B35:D35"/>
    <mergeCell ref="B36:D36"/>
    <mergeCell ref="B45:D45"/>
    <mergeCell ref="B42:D42"/>
    <mergeCell ref="B54:D54"/>
  </mergeCells>
  <printOptions horizontalCentered="1" verticalCentered="1"/>
  <pageMargins left="0" right="0" top="0" bottom="0" header="0.3" footer="0.3"/>
  <pageSetup paperSize="8" scale="3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F290-8B41-49E6-A2C0-5EFAF59EC813}">
  <sheetPr>
    <tabColor rgb="FFFFFF00"/>
  </sheetPr>
  <dimension ref="A1:AC149"/>
  <sheetViews>
    <sheetView view="pageBreakPreview" zoomScale="70" zoomScaleNormal="70" zoomScaleSheetLayoutView="7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S123" sqref="S123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45.42578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0.28515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0.28515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0.28515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0.28515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0.28515625" style="5" customWidth="1"/>
    <col min="30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29" ht="15" customHeight="1">
      <c r="A1" s="330"/>
      <c r="B1" s="331"/>
      <c r="C1" s="332"/>
      <c r="D1" s="359" t="s">
        <v>87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30"/>
      <c r="AB1" s="331"/>
      <c r="AC1" s="332"/>
    </row>
    <row r="2" spans="1:29">
      <c r="A2" s="333"/>
      <c r="B2" s="334"/>
      <c r="C2" s="335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33"/>
      <c r="AB2" s="334"/>
      <c r="AC2" s="335"/>
    </row>
    <row r="3" spans="1:29">
      <c r="A3" s="333"/>
      <c r="B3" s="334"/>
      <c r="C3" s="335"/>
      <c r="D3" s="360" t="s">
        <v>88</v>
      </c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33"/>
      <c r="AB3" s="334"/>
      <c r="AC3" s="335"/>
    </row>
    <row r="4" spans="1:29" ht="13.5" customHeight="1">
      <c r="A4" s="336"/>
      <c r="B4" s="337"/>
      <c r="C4" s="338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36"/>
      <c r="AB4" s="337"/>
      <c r="AC4" s="338"/>
    </row>
    <row r="5" spans="1:29" ht="10.5" customHeight="1">
      <c r="A5" s="119"/>
      <c r="B5" s="120"/>
      <c r="C5" s="120"/>
      <c r="D5" s="120"/>
      <c r="E5" s="188"/>
      <c r="F5" s="188"/>
      <c r="G5" s="188"/>
      <c r="H5" s="121"/>
      <c r="I5" s="155"/>
      <c r="J5" s="188"/>
      <c r="K5" s="188"/>
      <c r="L5" s="188"/>
      <c r="M5" s="121"/>
      <c r="N5" s="155"/>
      <c r="O5" s="188"/>
      <c r="P5" s="188"/>
      <c r="Q5" s="188"/>
      <c r="R5" s="121"/>
      <c r="S5" s="155"/>
      <c r="T5" s="188"/>
      <c r="U5" s="188"/>
      <c r="V5" s="188"/>
      <c r="W5" s="121"/>
      <c r="X5" s="155"/>
      <c r="Y5" s="188"/>
      <c r="Z5" s="188"/>
      <c r="AA5" s="188"/>
      <c r="AB5" s="121"/>
      <c r="AC5" s="122"/>
    </row>
    <row r="6" spans="1:29" ht="17.25" customHeight="1">
      <c r="A6" s="123" t="s">
        <v>89</v>
      </c>
      <c r="B6" s="120"/>
      <c r="C6" s="124"/>
      <c r="D6" s="125"/>
      <c r="E6" s="125"/>
      <c r="F6" s="125"/>
      <c r="G6" s="126"/>
      <c r="H6" s="305"/>
      <c r="I6" s="306"/>
      <c r="J6" s="125"/>
      <c r="K6" s="125"/>
      <c r="L6" s="126"/>
      <c r="M6" s="305"/>
      <c r="N6" s="306"/>
      <c r="O6" s="125"/>
      <c r="P6" s="125"/>
      <c r="Q6" s="126"/>
      <c r="R6" s="305"/>
      <c r="S6" s="306"/>
      <c r="T6" s="125"/>
      <c r="U6" s="125"/>
      <c r="V6" s="126"/>
      <c r="W6" s="305"/>
      <c r="X6" s="306"/>
      <c r="Y6" s="125"/>
      <c r="Z6" s="125"/>
      <c r="AA6" s="126"/>
      <c r="AB6" s="305"/>
      <c r="AC6" s="352"/>
    </row>
    <row r="7" spans="1:29" ht="50.25" customHeight="1">
      <c r="A7" s="361" t="s">
        <v>100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52"/>
    </row>
    <row r="8" spans="1:29" ht="42" customHeight="1">
      <c r="A8" s="361" t="s">
        <v>158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52"/>
    </row>
    <row r="9" spans="1:29" ht="17.25" customHeight="1">
      <c r="A9" s="123" t="s">
        <v>90</v>
      </c>
      <c r="B9" s="120"/>
      <c r="C9" s="124"/>
      <c r="D9" s="339"/>
      <c r="E9" s="339"/>
      <c r="F9" s="339"/>
      <c r="G9" s="188"/>
      <c r="H9" s="307"/>
      <c r="I9" s="307"/>
      <c r="J9" s="184"/>
      <c r="K9" s="184"/>
      <c r="L9" s="188"/>
      <c r="M9" s="307"/>
      <c r="N9" s="307"/>
      <c r="O9" s="184"/>
      <c r="P9" s="184"/>
      <c r="Q9" s="188"/>
      <c r="R9" s="307"/>
      <c r="S9" s="307"/>
      <c r="T9" s="184"/>
      <c r="U9" s="184"/>
      <c r="V9" s="188"/>
      <c r="W9" s="307"/>
      <c r="X9" s="307"/>
      <c r="Y9" s="184"/>
      <c r="Z9" s="184"/>
      <c r="AA9" s="188" t="s">
        <v>91</v>
      </c>
      <c r="AB9" s="307"/>
      <c r="AC9" s="353"/>
    </row>
    <row r="10" spans="1:29" ht="15.75" customHeight="1" thickBot="1">
      <c r="A10" s="127"/>
      <c r="B10" s="120"/>
      <c r="C10" s="124"/>
      <c r="D10" s="156"/>
      <c r="E10" s="308" t="s">
        <v>97</v>
      </c>
      <c r="F10" s="308"/>
      <c r="G10" s="308"/>
      <c r="H10" s="308"/>
      <c r="I10" s="308"/>
      <c r="J10" s="308" t="s">
        <v>99</v>
      </c>
      <c r="K10" s="308"/>
      <c r="L10" s="308"/>
      <c r="M10" s="308"/>
      <c r="N10" s="308"/>
      <c r="O10" s="308" t="s">
        <v>149</v>
      </c>
      <c r="P10" s="308"/>
      <c r="Q10" s="308"/>
      <c r="R10" s="308"/>
      <c r="S10" s="308"/>
      <c r="T10" s="308" t="s">
        <v>150</v>
      </c>
      <c r="U10" s="308"/>
      <c r="V10" s="308"/>
      <c r="W10" s="308"/>
      <c r="X10" s="308"/>
      <c r="Y10" s="308" t="s">
        <v>151</v>
      </c>
      <c r="Z10" s="308"/>
      <c r="AA10" s="308"/>
      <c r="AB10" s="308"/>
      <c r="AC10" s="308"/>
    </row>
    <row r="11" spans="1:29" ht="15" customHeight="1">
      <c r="A11" s="340" t="s">
        <v>4</v>
      </c>
      <c r="B11" s="342" t="s">
        <v>5</v>
      </c>
      <c r="C11" s="343"/>
      <c r="D11" s="344"/>
      <c r="E11" s="309" t="s">
        <v>8</v>
      </c>
      <c r="F11" s="311" t="s">
        <v>33</v>
      </c>
      <c r="G11" s="313" t="s">
        <v>34</v>
      </c>
      <c r="H11" s="315" t="s">
        <v>6</v>
      </c>
      <c r="I11" s="317" t="s">
        <v>7</v>
      </c>
      <c r="J11" s="309" t="s">
        <v>8</v>
      </c>
      <c r="K11" s="311" t="s">
        <v>33</v>
      </c>
      <c r="L11" s="313" t="s">
        <v>34</v>
      </c>
      <c r="M11" s="315" t="s">
        <v>6</v>
      </c>
      <c r="N11" s="317" t="s">
        <v>7</v>
      </c>
      <c r="O11" s="309" t="s">
        <v>8</v>
      </c>
      <c r="P11" s="311" t="s">
        <v>33</v>
      </c>
      <c r="Q11" s="313" t="s">
        <v>34</v>
      </c>
      <c r="R11" s="315" t="s">
        <v>6</v>
      </c>
      <c r="S11" s="317" t="s">
        <v>7</v>
      </c>
      <c r="T11" s="309" t="s">
        <v>8</v>
      </c>
      <c r="U11" s="311" t="s">
        <v>33</v>
      </c>
      <c r="V11" s="313" t="s">
        <v>34</v>
      </c>
      <c r="W11" s="315" t="s">
        <v>6</v>
      </c>
      <c r="X11" s="317" t="s">
        <v>7</v>
      </c>
      <c r="Y11" s="309" t="s">
        <v>8</v>
      </c>
      <c r="Z11" s="311" t="s">
        <v>33</v>
      </c>
      <c r="AA11" s="313" t="s">
        <v>34</v>
      </c>
      <c r="AB11" s="315" t="s">
        <v>6</v>
      </c>
      <c r="AC11" s="317" t="s">
        <v>7</v>
      </c>
    </row>
    <row r="12" spans="1:29" s="210" customFormat="1" ht="15" customHeight="1" thickBot="1">
      <c r="A12" s="341"/>
      <c r="B12" s="345"/>
      <c r="C12" s="314"/>
      <c r="D12" s="346"/>
      <c r="E12" s="310"/>
      <c r="F12" s="312"/>
      <c r="G12" s="314"/>
      <c r="H12" s="316"/>
      <c r="I12" s="318"/>
      <c r="J12" s="310"/>
      <c r="K12" s="312"/>
      <c r="L12" s="314"/>
      <c r="M12" s="316"/>
      <c r="N12" s="318"/>
      <c r="O12" s="310"/>
      <c r="P12" s="312"/>
      <c r="Q12" s="314"/>
      <c r="R12" s="316"/>
      <c r="S12" s="318"/>
      <c r="T12" s="310"/>
      <c r="U12" s="312"/>
      <c r="V12" s="314"/>
      <c r="W12" s="316"/>
      <c r="X12" s="318"/>
      <c r="Y12" s="354"/>
      <c r="Z12" s="355"/>
      <c r="AA12" s="356"/>
      <c r="AB12" s="357"/>
      <c r="AC12" s="358"/>
    </row>
    <row r="13" spans="1:29" s="210" customFormat="1" ht="15.75" customHeight="1">
      <c r="A13" s="109" t="s">
        <v>18</v>
      </c>
      <c r="B13" s="362" t="s">
        <v>17</v>
      </c>
      <c r="C13" s="363"/>
      <c r="D13" s="364"/>
      <c r="E13" s="106"/>
      <c r="F13" s="103"/>
      <c r="G13" s="103"/>
      <c r="H13" s="104"/>
      <c r="I13" s="105"/>
      <c r="J13" s="106"/>
      <c r="K13" s="103"/>
      <c r="L13" s="103"/>
      <c r="M13" s="104"/>
      <c r="N13" s="105"/>
      <c r="Y13" s="281" t="s">
        <v>168</v>
      </c>
      <c r="Z13" s="281"/>
      <c r="AA13" s="281"/>
      <c r="AB13" s="281"/>
      <c r="AC13" s="281"/>
    </row>
    <row r="14" spans="1:29" s="210" customFormat="1">
      <c r="A14" s="110">
        <v>1</v>
      </c>
      <c r="B14" s="288" t="s">
        <v>78</v>
      </c>
      <c r="C14" s="365"/>
      <c r="D14" s="366"/>
      <c r="E14" s="242"/>
      <c r="F14" s="224" t="s">
        <v>12</v>
      </c>
      <c r="G14" s="88">
        <v>1</v>
      </c>
      <c r="H14" s="230">
        <v>300000</v>
      </c>
      <c r="I14" s="231">
        <f>H14*G14</f>
        <v>300000</v>
      </c>
      <c r="J14" s="242"/>
      <c r="K14" s="224" t="s">
        <v>12</v>
      </c>
      <c r="L14" s="88">
        <v>1</v>
      </c>
      <c r="M14" s="230">
        <v>360760</v>
      </c>
      <c r="N14" s="231">
        <f>M14*L14</f>
        <v>360760</v>
      </c>
      <c r="O14" s="242"/>
      <c r="P14" s="224" t="s">
        <v>12</v>
      </c>
      <c r="Q14" s="88">
        <v>1</v>
      </c>
      <c r="R14" s="230">
        <v>467500</v>
      </c>
      <c r="S14" s="231">
        <f>R14*Q14</f>
        <v>467500</v>
      </c>
      <c r="T14" s="242"/>
      <c r="U14" s="224" t="s">
        <v>12</v>
      </c>
      <c r="V14" s="88">
        <v>1</v>
      </c>
      <c r="W14" s="230">
        <v>265500</v>
      </c>
      <c r="X14" s="255">
        <f>W14*V14</f>
        <v>265500</v>
      </c>
      <c r="Y14" s="281"/>
      <c r="Z14" s="281"/>
      <c r="AA14" s="281"/>
      <c r="AB14" s="281"/>
      <c r="AC14" s="281"/>
    </row>
    <row r="15" spans="1:29" s="210" customFormat="1" ht="15" customHeight="1">
      <c r="A15" s="110"/>
      <c r="B15" s="288" t="s">
        <v>77</v>
      </c>
      <c r="C15" s="289"/>
      <c r="D15" s="290"/>
      <c r="E15" s="242"/>
      <c r="F15" s="224" t="s">
        <v>12</v>
      </c>
      <c r="G15" s="88">
        <v>1</v>
      </c>
      <c r="H15" s="230">
        <v>150000</v>
      </c>
      <c r="I15" s="231">
        <f>H15*G15</f>
        <v>150000</v>
      </c>
      <c r="J15" s="242"/>
      <c r="K15" s="224" t="s">
        <v>12</v>
      </c>
      <c r="L15" s="88">
        <v>1</v>
      </c>
      <c r="M15" s="230">
        <v>30000</v>
      </c>
      <c r="N15" s="231">
        <f>M15*L15</f>
        <v>30000</v>
      </c>
      <c r="O15" s="242"/>
      <c r="P15" s="224" t="s">
        <v>12</v>
      </c>
      <c r="Q15" s="88">
        <v>1</v>
      </c>
      <c r="R15" s="230">
        <v>127500</v>
      </c>
      <c r="S15" s="231">
        <f>R15*Q15</f>
        <v>127500</v>
      </c>
      <c r="T15" s="242"/>
      <c r="U15" s="224" t="s">
        <v>12</v>
      </c>
      <c r="V15" s="88">
        <v>1</v>
      </c>
      <c r="W15" s="230">
        <v>159300</v>
      </c>
      <c r="X15" s="255">
        <f>W15*V15</f>
        <v>159300</v>
      </c>
      <c r="Y15" s="281"/>
      <c r="Z15" s="281"/>
      <c r="AA15" s="281"/>
      <c r="AB15" s="281"/>
      <c r="AC15" s="281"/>
    </row>
    <row r="16" spans="1:29" s="210" customFormat="1" ht="15" customHeight="1">
      <c r="A16" s="111">
        <v>2</v>
      </c>
      <c r="B16" s="294" t="s">
        <v>41</v>
      </c>
      <c r="C16" s="295"/>
      <c r="D16" s="296"/>
      <c r="E16" s="243"/>
      <c r="F16" s="224"/>
      <c r="G16" s="132"/>
      <c r="H16" s="230"/>
      <c r="I16" s="231"/>
      <c r="J16" s="243"/>
      <c r="K16" s="224"/>
      <c r="L16" s="132"/>
      <c r="M16" s="230"/>
      <c r="N16" s="231"/>
      <c r="O16" s="243"/>
      <c r="P16" s="224"/>
      <c r="Q16" s="132"/>
      <c r="R16" s="230"/>
      <c r="S16" s="231"/>
      <c r="T16" s="243"/>
      <c r="U16" s="224"/>
      <c r="V16" s="132"/>
      <c r="W16" s="230"/>
      <c r="X16" s="255"/>
      <c r="Y16" s="281"/>
      <c r="Z16" s="281"/>
      <c r="AA16" s="281"/>
      <c r="AB16" s="281"/>
      <c r="AC16" s="281"/>
    </row>
    <row r="17" spans="1:29" s="210" customFormat="1">
      <c r="A17" s="111"/>
      <c r="B17" s="294" t="s">
        <v>42</v>
      </c>
      <c r="C17" s="295"/>
      <c r="D17" s="296"/>
      <c r="E17" s="243"/>
      <c r="F17" s="224" t="s">
        <v>9</v>
      </c>
      <c r="G17" s="266">
        <v>100</v>
      </c>
      <c r="H17" s="230">
        <v>25</v>
      </c>
      <c r="I17" s="231">
        <f t="shared" ref="I17:I35" si="0">H17*G17</f>
        <v>2500</v>
      </c>
      <c r="J17" s="243"/>
      <c r="K17" s="224" t="s">
        <v>9</v>
      </c>
      <c r="L17" s="152">
        <v>100</v>
      </c>
      <c r="M17" s="230">
        <v>35</v>
      </c>
      <c r="N17" s="231">
        <f t="shared" ref="N17:N22" si="1">M17*L17</f>
        <v>3500</v>
      </c>
      <c r="O17" s="243"/>
      <c r="P17" s="224" t="s">
        <v>9</v>
      </c>
      <c r="Q17" s="252">
        <v>350</v>
      </c>
      <c r="R17" s="253">
        <v>37.5</v>
      </c>
      <c r="S17" s="231">
        <f>R17*Q17</f>
        <v>13125</v>
      </c>
      <c r="T17" s="243"/>
      <c r="U17" s="224" t="s">
        <v>9</v>
      </c>
      <c r="V17" s="274">
        <v>650</v>
      </c>
      <c r="W17" s="230">
        <v>23.6</v>
      </c>
      <c r="X17" s="255">
        <f t="shared" ref="X17:X22" si="2">W17*V17</f>
        <v>15340.000000000002</v>
      </c>
      <c r="Y17" s="281"/>
      <c r="Z17" s="281"/>
      <c r="AA17" s="281"/>
      <c r="AB17" s="281"/>
      <c r="AC17" s="281"/>
    </row>
    <row r="18" spans="1:29" s="210" customFormat="1">
      <c r="A18" s="111"/>
      <c r="B18" s="189" t="s">
        <v>85</v>
      </c>
      <c r="C18" s="190"/>
      <c r="D18" s="191"/>
      <c r="E18" s="243"/>
      <c r="F18" s="224" t="s">
        <v>16</v>
      </c>
      <c r="G18" s="266">
        <v>5</v>
      </c>
      <c r="H18" s="230">
        <v>4250</v>
      </c>
      <c r="I18" s="231">
        <f t="shared" si="0"/>
        <v>21250</v>
      </c>
      <c r="J18" s="243"/>
      <c r="K18" s="224" t="s">
        <v>16</v>
      </c>
      <c r="L18" s="152">
        <v>5</v>
      </c>
      <c r="M18" s="230">
        <v>3250</v>
      </c>
      <c r="N18" s="231">
        <f t="shared" si="1"/>
        <v>16250</v>
      </c>
      <c r="O18" s="243"/>
      <c r="P18" s="224" t="s">
        <v>16</v>
      </c>
      <c r="Q18" s="252">
        <v>350</v>
      </c>
      <c r="R18" s="253">
        <v>12.5</v>
      </c>
      <c r="S18" s="231">
        <f>R18*Q18</f>
        <v>4375</v>
      </c>
      <c r="T18" s="243"/>
      <c r="U18" s="224" t="s">
        <v>16</v>
      </c>
      <c r="V18" s="270">
        <v>100</v>
      </c>
      <c r="W18" s="230">
        <v>17.7</v>
      </c>
      <c r="X18" s="255">
        <f t="shared" si="2"/>
        <v>1770</v>
      </c>
      <c r="Y18" s="281"/>
      <c r="Z18" s="281"/>
      <c r="AA18" s="281"/>
      <c r="AB18" s="281"/>
      <c r="AC18" s="281"/>
    </row>
    <row r="19" spans="1:29" s="210" customFormat="1">
      <c r="A19" s="111"/>
      <c r="B19" s="189" t="s">
        <v>43</v>
      </c>
      <c r="C19" s="190"/>
      <c r="D19" s="191"/>
      <c r="E19" s="243"/>
      <c r="F19" s="224" t="s">
        <v>15</v>
      </c>
      <c r="G19" s="132">
        <v>1</v>
      </c>
      <c r="H19" s="230">
        <v>3000</v>
      </c>
      <c r="I19" s="231">
        <f t="shared" si="0"/>
        <v>3000</v>
      </c>
      <c r="J19" s="243"/>
      <c r="K19" s="224" t="s">
        <v>15</v>
      </c>
      <c r="L19" s="261">
        <v>1</v>
      </c>
      <c r="M19" s="230">
        <v>2700</v>
      </c>
      <c r="N19" s="231">
        <f t="shared" si="1"/>
        <v>2700</v>
      </c>
      <c r="O19" s="243"/>
      <c r="P19" s="224" t="s">
        <v>15</v>
      </c>
      <c r="Q19" s="252">
        <v>1</v>
      </c>
      <c r="R19" s="253">
        <v>437.5</v>
      </c>
      <c r="S19" s="231">
        <f>R19*Q19</f>
        <v>437.5</v>
      </c>
      <c r="T19" s="243"/>
      <c r="U19" s="224" t="s">
        <v>15</v>
      </c>
      <c r="V19" s="252">
        <v>2</v>
      </c>
      <c r="W19" s="230">
        <v>1180</v>
      </c>
      <c r="X19" s="255">
        <f t="shared" si="2"/>
        <v>2360</v>
      </c>
      <c r="Y19" s="281"/>
      <c r="Z19" s="281"/>
      <c r="AA19" s="281"/>
      <c r="AB19" s="281"/>
      <c r="AC19" s="281"/>
    </row>
    <row r="20" spans="1:29" s="210" customFormat="1">
      <c r="A20" s="111"/>
      <c r="B20" s="189" t="s">
        <v>81</v>
      </c>
      <c r="C20" s="190"/>
      <c r="D20" s="191"/>
      <c r="E20" s="243"/>
      <c r="F20" s="224" t="s">
        <v>12</v>
      </c>
      <c r="G20" s="132">
        <v>1</v>
      </c>
      <c r="H20" s="230">
        <v>5000</v>
      </c>
      <c r="I20" s="231">
        <f t="shared" si="0"/>
        <v>5000</v>
      </c>
      <c r="J20" s="243"/>
      <c r="K20" s="224" t="s">
        <v>12</v>
      </c>
      <c r="L20" s="152">
        <v>1</v>
      </c>
      <c r="M20" s="230">
        <v>5000</v>
      </c>
      <c r="N20" s="231">
        <f t="shared" si="1"/>
        <v>5000</v>
      </c>
      <c r="O20" s="243"/>
      <c r="P20" s="224" t="s">
        <v>12</v>
      </c>
      <c r="Q20" s="252">
        <v>1</v>
      </c>
      <c r="R20" s="253">
        <v>2500</v>
      </c>
      <c r="S20" s="231">
        <f>R20*Q20</f>
        <v>2500</v>
      </c>
      <c r="T20" s="243"/>
      <c r="U20" s="224" t="s">
        <v>12</v>
      </c>
      <c r="V20" s="252">
        <v>1</v>
      </c>
      <c r="W20" s="230">
        <v>11210</v>
      </c>
      <c r="X20" s="255">
        <f t="shared" si="2"/>
        <v>11210</v>
      </c>
      <c r="Y20" s="281"/>
      <c r="Z20" s="281"/>
      <c r="AA20" s="281"/>
      <c r="AB20" s="281"/>
      <c r="AC20" s="281"/>
    </row>
    <row r="21" spans="1:29" s="210" customFormat="1">
      <c r="A21" s="111"/>
      <c r="B21" s="189" t="s">
        <v>101</v>
      </c>
      <c r="C21" s="190"/>
      <c r="D21" s="191"/>
      <c r="E21" s="243"/>
      <c r="F21" s="224" t="s">
        <v>45</v>
      </c>
      <c r="G21" s="265">
        <v>4</v>
      </c>
      <c r="H21" s="230">
        <v>4500</v>
      </c>
      <c r="I21" s="231">
        <f t="shared" si="0"/>
        <v>18000</v>
      </c>
      <c r="J21" s="243"/>
      <c r="K21" s="224" t="s">
        <v>45</v>
      </c>
      <c r="L21" s="152">
        <v>4</v>
      </c>
      <c r="M21" s="230">
        <v>4000</v>
      </c>
      <c r="N21" s="231">
        <f t="shared" si="1"/>
        <v>16000</v>
      </c>
      <c r="O21" s="243"/>
      <c r="P21" s="224" t="s">
        <v>45</v>
      </c>
      <c r="Q21" s="270">
        <v>4</v>
      </c>
      <c r="R21" s="253">
        <v>1500</v>
      </c>
      <c r="S21" s="231">
        <f>R21*Q21</f>
        <v>6000</v>
      </c>
      <c r="T21" s="243"/>
      <c r="U21" s="224" t="s">
        <v>45</v>
      </c>
      <c r="V21" s="270">
        <v>6</v>
      </c>
      <c r="W21" s="230">
        <v>1180</v>
      </c>
      <c r="X21" s="255">
        <f t="shared" si="2"/>
        <v>7080</v>
      </c>
      <c r="Y21" s="281"/>
      <c r="Z21" s="281"/>
      <c r="AA21" s="281"/>
      <c r="AB21" s="281"/>
      <c r="AC21" s="281"/>
    </row>
    <row r="22" spans="1:29" s="210" customFormat="1">
      <c r="A22" s="111"/>
      <c r="B22" s="189" t="s">
        <v>102</v>
      </c>
      <c r="C22" s="190"/>
      <c r="D22" s="191"/>
      <c r="E22" s="243"/>
      <c r="F22" s="224" t="s">
        <v>45</v>
      </c>
      <c r="G22" s="265">
        <v>4</v>
      </c>
      <c r="H22" s="230">
        <v>3000</v>
      </c>
      <c r="I22" s="231">
        <f t="shared" si="0"/>
        <v>12000</v>
      </c>
      <c r="J22" s="243"/>
      <c r="K22" s="224" t="s">
        <v>45</v>
      </c>
      <c r="L22" s="152">
        <v>4</v>
      </c>
      <c r="M22" s="230">
        <v>4000</v>
      </c>
      <c r="N22" s="231">
        <f t="shared" si="1"/>
        <v>16000</v>
      </c>
      <c r="O22" s="243"/>
      <c r="P22" s="224" t="s">
        <v>45</v>
      </c>
      <c r="Q22" s="261">
        <v>4</v>
      </c>
      <c r="R22" s="253">
        <v>1500</v>
      </c>
      <c r="S22" s="231">
        <f t="shared" ref="S22" si="3">R22*Q22</f>
        <v>6000</v>
      </c>
      <c r="T22" s="243"/>
      <c r="U22" s="224" t="s">
        <v>45</v>
      </c>
      <c r="V22" s="261">
        <v>6</v>
      </c>
      <c r="W22" s="230">
        <v>1298</v>
      </c>
      <c r="X22" s="255">
        <f t="shared" si="2"/>
        <v>7788</v>
      </c>
      <c r="Y22" s="281"/>
      <c r="Z22" s="281"/>
      <c r="AA22" s="281"/>
      <c r="AB22" s="281"/>
      <c r="AC22" s="281"/>
    </row>
    <row r="23" spans="1:29" s="210" customFormat="1">
      <c r="A23" s="111">
        <v>3</v>
      </c>
      <c r="B23" s="189" t="s">
        <v>46</v>
      </c>
      <c r="C23" s="190"/>
      <c r="D23" s="191"/>
      <c r="E23" s="243"/>
      <c r="F23" s="224"/>
      <c r="G23" s="133"/>
      <c r="H23" s="230"/>
      <c r="I23" s="231"/>
      <c r="J23" s="243"/>
      <c r="K23" s="224"/>
      <c r="L23" s="251"/>
      <c r="M23" s="230"/>
      <c r="N23" s="231"/>
      <c r="O23" s="243"/>
      <c r="P23" s="224"/>
      <c r="Q23" s="251"/>
      <c r="R23" s="230"/>
      <c r="S23" s="231"/>
      <c r="T23" s="243"/>
      <c r="U23" s="224"/>
      <c r="V23" s="251"/>
      <c r="W23" s="230"/>
      <c r="X23" s="255"/>
      <c r="Y23" s="281"/>
      <c r="Z23" s="281"/>
      <c r="AA23" s="281"/>
      <c r="AB23" s="281"/>
      <c r="AC23" s="281"/>
    </row>
    <row r="24" spans="1:29" s="210" customFormat="1">
      <c r="A24" s="111"/>
      <c r="B24" s="285" t="s">
        <v>47</v>
      </c>
      <c r="C24" s="286"/>
      <c r="D24" s="287"/>
      <c r="E24" s="243"/>
      <c r="F24" s="224" t="s">
        <v>39</v>
      </c>
      <c r="G24" s="133">
        <v>3</v>
      </c>
      <c r="H24" s="230">
        <v>6500</v>
      </c>
      <c r="I24" s="231">
        <f t="shared" si="0"/>
        <v>19500</v>
      </c>
      <c r="J24" s="243"/>
      <c r="K24" s="224" t="s">
        <v>39</v>
      </c>
      <c r="L24" s="152">
        <v>3</v>
      </c>
      <c r="M24" s="230">
        <v>4000</v>
      </c>
      <c r="N24" s="231">
        <f t="shared" ref="N24:N35" si="4">M24*L24</f>
        <v>12000</v>
      </c>
      <c r="O24" s="243"/>
      <c r="P24" s="224" t="s">
        <v>39</v>
      </c>
      <c r="Q24" s="261">
        <v>4</v>
      </c>
      <c r="R24" s="253">
        <v>625</v>
      </c>
      <c r="S24" s="231">
        <f t="shared" ref="S24:S35" si="5">R24*Q24</f>
        <v>2500</v>
      </c>
      <c r="T24" s="243"/>
      <c r="U24" s="224" t="s">
        <v>39</v>
      </c>
      <c r="V24" s="152">
        <v>3</v>
      </c>
      <c r="W24" s="230">
        <v>6490</v>
      </c>
      <c r="X24" s="255">
        <f t="shared" ref="X24:X28" si="6">W24*V24</f>
        <v>19470</v>
      </c>
      <c r="Y24" s="281"/>
      <c r="Z24" s="281"/>
      <c r="AA24" s="281"/>
      <c r="AB24" s="281"/>
      <c r="AC24" s="281"/>
    </row>
    <row r="25" spans="1:29" s="210" customFormat="1">
      <c r="A25" s="111"/>
      <c r="B25" s="285" t="s">
        <v>103</v>
      </c>
      <c r="C25" s="286"/>
      <c r="D25" s="287"/>
      <c r="E25" s="243"/>
      <c r="F25" s="224" t="s">
        <v>39</v>
      </c>
      <c r="G25" s="133">
        <v>3</v>
      </c>
      <c r="H25" s="230">
        <v>1500</v>
      </c>
      <c r="I25" s="231">
        <f t="shared" si="0"/>
        <v>4500</v>
      </c>
      <c r="J25" s="243"/>
      <c r="K25" s="224" t="s">
        <v>39</v>
      </c>
      <c r="L25" s="152">
        <v>3</v>
      </c>
      <c r="M25" s="230">
        <v>2000</v>
      </c>
      <c r="N25" s="231">
        <f t="shared" si="4"/>
        <v>6000</v>
      </c>
      <c r="O25" s="243"/>
      <c r="P25" s="224" t="s">
        <v>39</v>
      </c>
      <c r="Q25" s="152">
        <v>1</v>
      </c>
      <c r="R25" s="253">
        <v>312.5</v>
      </c>
      <c r="S25" s="231">
        <f t="shared" si="5"/>
        <v>312.5</v>
      </c>
      <c r="T25" s="243"/>
      <c r="U25" s="224" t="s">
        <v>39</v>
      </c>
      <c r="V25" s="152">
        <v>3</v>
      </c>
      <c r="W25" s="230">
        <v>3540</v>
      </c>
      <c r="X25" s="255">
        <f t="shared" si="6"/>
        <v>10620</v>
      </c>
      <c r="Y25" s="281"/>
      <c r="Z25" s="281"/>
      <c r="AA25" s="281"/>
      <c r="AB25" s="281"/>
      <c r="AC25" s="281"/>
    </row>
    <row r="26" spans="1:29" s="210" customFormat="1">
      <c r="A26" s="111"/>
      <c r="B26" s="285" t="s">
        <v>86</v>
      </c>
      <c r="C26" s="286"/>
      <c r="D26" s="287"/>
      <c r="E26" s="243"/>
      <c r="F26" s="224" t="s">
        <v>39</v>
      </c>
      <c r="G26" s="133">
        <v>3</v>
      </c>
      <c r="H26" s="230">
        <v>1000</v>
      </c>
      <c r="I26" s="231">
        <f t="shared" si="0"/>
        <v>3000</v>
      </c>
      <c r="J26" s="243"/>
      <c r="K26" s="224" t="s">
        <v>39</v>
      </c>
      <c r="L26" s="152">
        <v>3</v>
      </c>
      <c r="M26" s="230">
        <v>1000</v>
      </c>
      <c r="N26" s="231">
        <f t="shared" si="4"/>
        <v>3000</v>
      </c>
      <c r="O26" s="243"/>
      <c r="P26" s="224" t="s">
        <v>39</v>
      </c>
      <c r="Q26" s="152">
        <v>4</v>
      </c>
      <c r="R26" s="253">
        <v>312.5</v>
      </c>
      <c r="S26" s="231">
        <f t="shared" si="5"/>
        <v>1250</v>
      </c>
      <c r="T26" s="243"/>
      <c r="U26" s="224" t="s">
        <v>39</v>
      </c>
      <c r="V26" s="152">
        <v>4</v>
      </c>
      <c r="W26" s="230">
        <v>2950</v>
      </c>
      <c r="X26" s="255">
        <f t="shared" si="6"/>
        <v>11800</v>
      </c>
      <c r="Y26" s="281"/>
      <c r="Z26" s="281"/>
      <c r="AA26" s="281"/>
      <c r="AB26" s="281"/>
      <c r="AC26" s="281"/>
    </row>
    <row r="27" spans="1:29" s="210" customFormat="1">
      <c r="A27" s="111"/>
      <c r="B27" s="388" t="s">
        <v>159</v>
      </c>
      <c r="C27" s="389"/>
      <c r="D27" s="390"/>
      <c r="E27" s="243"/>
      <c r="F27" s="224" t="s">
        <v>39</v>
      </c>
      <c r="G27" s="265">
        <v>1</v>
      </c>
      <c r="H27" s="230">
        <v>1500</v>
      </c>
      <c r="I27" s="231">
        <f t="shared" si="0"/>
        <v>1500</v>
      </c>
      <c r="J27" s="243"/>
      <c r="K27" s="224" t="s">
        <v>39</v>
      </c>
      <c r="L27" s="152">
        <v>1</v>
      </c>
      <c r="M27" s="230">
        <v>2000</v>
      </c>
      <c r="N27" s="231">
        <f t="shared" si="4"/>
        <v>2000</v>
      </c>
      <c r="O27" s="243"/>
      <c r="P27" s="224" t="s">
        <v>39</v>
      </c>
      <c r="Q27" s="152">
        <v>2</v>
      </c>
      <c r="R27" s="253">
        <v>1250</v>
      </c>
      <c r="S27" s="231">
        <f t="shared" si="5"/>
        <v>2500</v>
      </c>
      <c r="T27" s="243"/>
      <c r="U27" s="224" t="s">
        <v>39</v>
      </c>
      <c r="V27" s="152">
        <v>2</v>
      </c>
      <c r="W27" s="230">
        <v>2360</v>
      </c>
      <c r="X27" s="255">
        <f t="shared" si="6"/>
        <v>4720</v>
      </c>
      <c r="Y27" s="281"/>
      <c r="Z27" s="281"/>
      <c r="AA27" s="281"/>
      <c r="AB27" s="281"/>
      <c r="AC27" s="281"/>
    </row>
    <row r="28" spans="1:29" s="210" customFormat="1">
      <c r="A28" s="111"/>
      <c r="B28" s="285" t="s">
        <v>98</v>
      </c>
      <c r="C28" s="328"/>
      <c r="D28" s="329"/>
      <c r="E28" s="243"/>
      <c r="F28" s="224" t="s">
        <v>39</v>
      </c>
      <c r="G28" s="265">
        <v>6</v>
      </c>
      <c r="H28" s="230">
        <v>2000</v>
      </c>
      <c r="I28" s="231">
        <f t="shared" si="0"/>
        <v>12000</v>
      </c>
      <c r="J28" s="243"/>
      <c r="K28" s="224" t="s">
        <v>39</v>
      </c>
      <c r="L28" s="152">
        <v>6</v>
      </c>
      <c r="M28" s="230">
        <v>4000</v>
      </c>
      <c r="N28" s="231">
        <f t="shared" si="4"/>
        <v>24000</v>
      </c>
      <c r="O28" s="243"/>
      <c r="P28" s="224" t="s">
        <v>39</v>
      </c>
      <c r="Q28" s="261">
        <v>6</v>
      </c>
      <c r="R28" s="253">
        <v>1875</v>
      </c>
      <c r="S28" s="231">
        <f t="shared" si="5"/>
        <v>11250</v>
      </c>
      <c r="T28" s="243"/>
      <c r="U28" s="224" t="s">
        <v>39</v>
      </c>
      <c r="V28" s="152">
        <v>6</v>
      </c>
      <c r="W28" s="230">
        <v>1180</v>
      </c>
      <c r="X28" s="255">
        <f t="shared" si="6"/>
        <v>7080</v>
      </c>
      <c r="Y28" s="281"/>
      <c r="Z28" s="281"/>
      <c r="AA28" s="281"/>
      <c r="AB28" s="281"/>
      <c r="AC28" s="281"/>
    </row>
    <row r="29" spans="1:29" s="210" customFormat="1">
      <c r="A29" s="111"/>
      <c r="B29" s="285" t="s">
        <v>170</v>
      </c>
      <c r="C29" s="286"/>
      <c r="D29" s="287"/>
      <c r="E29" s="243"/>
      <c r="F29" s="224" t="s">
        <v>12</v>
      </c>
      <c r="G29" s="133">
        <v>3</v>
      </c>
      <c r="H29" s="230">
        <v>2000</v>
      </c>
      <c r="I29" s="231">
        <f t="shared" si="0"/>
        <v>6000</v>
      </c>
      <c r="J29" s="243"/>
      <c r="K29" s="224" t="s">
        <v>12</v>
      </c>
      <c r="L29" s="152">
        <v>3</v>
      </c>
      <c r="M29" s="230">
        <v>4000</v>
      </c>
      <c r="N29" s="231">
        <f t="shared" si="4"/>
        <v>12000</v>
      </c>
      <c r="O29" s="243"/>
      <c r="P29" s="224" t="s">
        <v>12</v>
      </c>
      <c r="Q29" s="152">
        <v>1</v>
      </c>
      <c r="R29" s="253">
        <v>1250</v>
      </c>
      <c r="S29" s="231">
        <f t="shared" si="5"/>
        <v>1250</v>
      </c>
      <c r="T29" s="243"/>
      <c r="U29" s="224" t="s">
        <v>12</v>
      </c>
      <c r="V29" s="261">
        <v>6</v>
      </c>
      <c r="W29" s="230"/>
      <c r="X29" s="272">
        <v>8496</v>
      </c>
      <c r="Y29" s="281"/>
      <c r="Z29" s="281"/>
      <c r="AA29" s="281"/>
      <c r="AB29" s="281"/>
      <c r="AC29" s="281"/>
    </row>
    <row r="30" spans="1:29" s="210" customFormat="1">
      <c r="A30" s="111"/>
      <c r="B30" s="195" t="s">
        <v>49</v>
      </c>
      <c r="C30" s="196"/>
      <c r="D30" s="197"/>
      <c r="E30" s="243"/>
      <c r="F30" s="224" t="s">
        <v>39</v>
      </c>
      <c r="G30" s="133">
        <v>1</v>
      </c>
      <c r="H30" s="230">
        <v>5000</v>
      </c>
      <c r="I30" s="231">
        <f t="shared" si="0"/>
        <v>5000</v>
      </c>
      <c r="J30" s="243"/>
      <c r="K30" s="224" t="s">
        <v>39</v>
      </c>
      <c r="L30" s="152">
        <v>1</v>
      </c>
      <c r="M30" s="230">
        <v>20000</v>
      </c>
      <c r="N30" s="231">
        <f t="shared" si="4"/>
        <v>20000</v>
      </c>
      <c r="O30" s="243"/>
      <c r="P30" s="224" t="s">
        <v>39</v>
      </c>
      <c r="Q30" s="152">
        <v>1</v>
      </c>
      <c r="R30" s="253">
        <v>17500</v>
      </c>
      <c r="S30" s="231">
        <f t="shared" si="5"/>
        <v>17500</v>
      </c>
      <c r="T30" s="243"/>
      <c r="U30" s="224" t="s">
        <v>39</v>
      </c>
      <c r="V30" s="152">
        <v>1</v>
      </c>
      <c r="W30" s="230">
        <v>5900</v>
      </c>
      <c r="X30" s="255">
        <f t="shared" ref="X30:X32" si="7">W30*V30</f>
        <v>5900</v>
      </c>
      <c r="Y30" s="281"/>
      <c r="Z30" s="281"/>
      <c r="AA30" s="281"/>
      <c r="AB30" s="281"/>
      <c r="AC30" s="281"/>
    </row>
    <row r="31" spans="1:29" s="210" customFormat="1">
      <c r="A31" s="111"/>
      <c r="B31" s="288" t="s">
        <v>105</v>
      </c>
      <c r="C31" s="289"/>
      <c r="D31" s="290"/>
      <c r="E31" s="243"/>
      <c r="F31" s="224" t="s">
        <v>39</v>
      </c>
      <c r="G31" s="265">
        <v>0</v>
      </c>
      <c r="H31" s="230">
        <v>1500</v>
      </c>
      <c r="I31" s="231">
        <f t="shared" si="0"/>
        <v>0</v>
      </c>
      <c r="J31" s="243"/>
      <c r="K31" s="224" t="s">
        <v>39</v>
      </c>
      <c r="L31" s="261">
        <v>0</v>
      </c>
      <c r="M31" s="230">
        <v>3000</v>
      </c>
      <c r="N31" s="231">
        <f t="shared" si="4"/>
        <v>0</v>
      </c>
      <c r="O31" s="243"/>
      <c r="P31" s="224" t="s">
        <v>39</v>
      </c>
      <c r="Q31" s="261">
        <v>0</v>
      </c>
      <c r="R31" s="253">
        <v>6250</v>
      </c>
      <c r="S31" s="231">
        <f t="shared" si="5"/>
        <v>0</v>
      </c>
      <c r="T31" s="243"/>
      <c r="U31" s="224" t="s">
        <v>39</v>
      </c>
      <c r="V31" s="261">
        <v>0</v>
      </c>
      <c r="W31" s="230">
        <v>5310</v>
      </c>
      <c r="X31" s="255">
        <f t="shared" si="7"/>
        <v>0</v>
      </c>
      <c r="Y31" s="281"/>
      <c r="Z31" s="281"/>
      <c r="AA31" s="281"/>
      <c r="AB31" s="281"/>
      <c r="AC31" s="281"/>
    </row>
    <row r="32" spans="1:29" s="210" customFormat="1">
      <c r="A32" s="111"/>
      <c r="B32" s="262" t="s">
        <v>160</v>
      </c>
      <c r="C32" s="263"/>
      <c r="D32" s="264"/>
      <c r="E32" s="243"/>
      <c r="F32" s="224" t="s">
        <v>39</v>
      </c>
      <c r="G32" s="265">
        <v>1</v>
      </c>
      <c r="H32" s="230">
        <v>1500</v>
      </c>
      <c r="I32" s="231">
        <f t="shared" si="0"/>
        <v>1500</v>
      </c>
      <c r="J32" s="243"/>
      <c r="K32" s="224" t="s">
        <v>39</v>
      </c>
      <c r="L32" s="152">
        <v>1</v>
      </c>
      <c r="M32" s="230">
        <v>3000</v>
      </c>
      <c r="N32" s="231">
        <f t="shared" si="4"/>
        <v>3000</v>
      </c>
      <c r="O32" s="243"/>
      <c r="P32" s="224" t="s">
        <v>39</v>
      </c>
      <c r="Q32" s="261">
        <v>1</v>
      </c>
      <c r="R32" s="253">
        <v>1250</v>
      </c>
      <c r="S32" s="231">
        <f t="shared" si="5"/>
        <v>1250</v>
      </c>
      <c r="T32" s="243"/>
      <c r="U32" s="224" t="s">
        <v>39</v>
      </c>
      <c r="V32" s="261">
        <v>1</v>
      </c>
      <c r="W32" s="230">
        <v>2950</v>
      </c>
      <c r="X32" s="255">
        <f t="shared" si="7"/>
        <v>2950</v>
      </c>
      <c r="Y32" s="281"/>
      <c r="Z32" s="281"/>
      <c r="AA32" s="281"/>
      <c r="AB32" s="281"/>
      <c r="AC32" s="281"/>
    </row>
    <row r="33" spans="1:29" s="210" customFormat="1">
      <c r="A33" s="111"/>
      <c r="B33" s="288" t="s">
        <v>107</v>
      </c>
      <c r="C33" s="289"/>
      <c r="D33" s="290"/>
      <c r="E33" s="243"/>
      <c r="F33" s="224" t="s">
        <v>12</v>
      </c>
      <c r="G33" s="133">
        <v>1</v>
      </c>
      <c r="H33" s="230">
        <v>10000</v>
      </c>
      <c r="I33" s="231">
        <f t="shared" si="0"/>
        <v>10000</v>
      </c>
      <c r="J33" s="243"/>
      <c r="K33" s="224" t="s">
        <v>12</v>
      </c>
      <c r="L33" s="152">
        <v>1</v>
      </c>
      <c r="M33" s="230">
        <v>10000</v>
      </c>
      <c r="N33" s="231">
        <f t="shared" si="4"/>
        <v>10000</v>
      </c>
      <c r="O33" s="243"/>
      <c r="P33" s="224" t="s">
        <v>12</v>
      </c>
      <c r="Q33" s="152">
        <v>1</v>
      </c>
      <c r="R33" s="253">
        <v>65437.5</v>
      </c>
      <c r="S33" s="231">
        <f t="shared" si="5"/>
        <v>65437.5</v>
      </c>
      <c r="T33" s="243"/>
      <c r="U33" s="224" t="s">
        <v>12</v>
      </c>
      <c r="V33" s="152">
        <v>1</v>
      </c>
      <c r="W33" s="230">
        <v>17700</v>
      </c>
      <c r="X33" s="255">
        <f>W33*V33</f>
        <v>17700</v>
      </c>
      <c r="Y33" s="281"/>
      <c r="Z33" s="281"/>
      <c r="AA33" s="281"/>
      <c r="AB33" s="281"/>
      <c r="AC33" s="281"/>
    </row>
    <row r="34" spans="1:29" s="210" customFormat="1">
      <c r="A34" s="111"/>
      <c r="B34" s="288" t="s">
        <v>108</v>
      </c>
      <c r="C34" s="289"/>
      <c r="D34" s="290"/>
      <c r="E34" s="243"/>
      <c r="F34" s="224" t="s">
        <v>12</v>
      </c>
      <c r="G34" s="133">
        <v>1</v>
      </c>
      <c r="H34" s="230">
        <v>15000</v>
      </c>
      <c r="I34" s="231">
        <f t="shared" si="0"/>
        <v>15000</v>
      </c>
      <c r="J34" s="243"/>
      <c r="K34" s="224" t="s">
        <v>12</v>
      </c>
      <c r="L34" s="152">
        <v>1</v>
      </c>
      <c r="M34" s="230">
        <v>27000</v>
      </c>
      <c r="N34" s="231">
        <f t="shared" si="4"/>
        <v>27000</v>
      </c>
      <c r="O34" s="243"/>
      <c r="P34" s="224" t="s">
        <v>12</v>
      </c>
      <c r="Q34" s="152">
        <v>1</v>
      </c>
      <c r="R34" s="253">
        <v>32500</v>
      </c>
      <c r="S34" s="231">
        <f t="shared" si="5"/>
        <v>32500</v>
      </c>
      <c r="T34" s="243"/>
      <c r="U34" s="224" t="s">
        <v>12</v>
      </c>
      <c r="V34" s="152">
        <v>1</v>
      </c>
      <c r="W34" s="230">
        <v>52156</v>
      </c>
      <c r="X34" s="255">
        <f t="shared" ref="X34:X35" si="8">W34*V34</f>
        <v>52156</v>
      </c>
      <c r="Y34" s="281"/>
      <c r="Z34" s="281"/>
      <c r="AA34" s="281"/>
      <c r="AB34" s="281"/>
      <c r="AC34" s="281"/>
    </row>
    <row r="35" spans="1:29" s="210" customFormat="1">
      <c r="A35" s="111"/>
      <c r="B35" s="288" t="s">
        <v>76</v>
      </c>
      <c r="C35" s="289"/>
      <c r="D35" s="290"/>
      <c r="E35" s="243"/>
      <c r="F35" s="224" t="s">
        <v>12</v>
      </c>
      <c r="G35" s="133">
        <v>1</v>
      </c>
      <c r="H35" s="230">
        <v>15000</v>
      </c>
      <c r="I35" s="231">
        <f t="shared" si="0"/>
        <v>15000</v>
      </c>
      <c r="J35" s="243"/>
      <c r="K35" s="224" t="s">
        <v>12</v>
      </c>
      <c r="L35" s="152">
        <v>1</v>
      </c>
      <c r="M35" s="230">
        <v>15000</v>
      </c>
      <c r="N35" s="231">
        <f t="shared" si="4"/>
        <v>15000</v>
      </c>
      <c r="O35" s="243"/>
      <c r="P35" s="224" t="s">
        <v>12</v>
      </c>
      <c r="Q35" s="152">
        <v>1</v>
      </c>
      <c r="R35" s="253">
        <v>3750</v>
      </c>
      <c r="S35" s="231">
        <f t="shared" si="5"/>
        <v>3750</v>
      </c>
      <c r="T35" s="243"/>
      <c r="U35" s="224" t="s">
        <v>12</v>
      </c>
      <c r="V35" s="152">
        <v>1</v>
      </c>
      <c r="W35" s="230">
        <v>9440</v>
      </c>
      <c r="X35" s="255">
        <f t="shared" si="8"/>
        <v>9440</v>
      </c>
      <c r="Y35" s="281"/>
      <c r="Z35" s="281"/>
      <c r="AA35" s="281"/>
      <c r="AB35" s="281"/>
      <c r="AC35" s="281"/>
    </row>
    <row r="36" spans="1:29" s="210" customFormat="1">
      <c r="A36" s="112" t="s">
        <v>50</v>
      </c>
      <c r="B36" s="297" t="s">
        <v>51</v>
      </c>
      <c r="C36" s="298"/>
      <c r="D36" s="299"/>
      <c r="E36" s="244"/>
      <c r="F36" s="225"/>
      <c r="G36" s="90"/>
      <c r="H36" s="232"/>
      <c r="I36" s="233">
        <f>SUM(I13:I35)</f>
        <v>604750</v>
      </c>
      <c r="J36" s="244"/>
      <c r="K36" s="225"/>
      <c r="L36" s="90"/>
      <c r="M36" s="232"/>
      <c r="N36" s="233">
        <f>SUM(N13:N35)</f>
        <v>584210</v>
      </c>
      <c r="O36" s="244"/>
      <c r="P36" s="225"/>
      <c r="Q36" s="90"/>
      <c r="R36" s="232"/>
      <c r="S36" s="233">
        <f>SUM(S13:S35)</f>
        <v>766937.5</v>
      </c>
      <c r="T36" s="244"/>
      <c r="U36" s="225"/>
      <c r="V36" s="90"/>
      <c r="W36" s="232"/>
      <c r="X36" s="256">
        <f>SUM(X13:X35)</f>
        <v>620680</v>
      </c>
      <c r="Y36" s="281"/>
      <c r="Z36" s="281"/>
      <c r="AA36" s="281"/>
      <c r="AB36" s="281"/>
      <c r="AC36" s="281"/>
    </row>
    <row r="37" spans="1:29" s="210" customFormat="1">
      <c r="A37" s="112"/>
      <c r="B37" s="192"/>
      <c r="C37" s="193"/>
      <c r="D37" s="194"/>
      <c r="E37" s="244"/>
      <c r="F37" s="225"/>
      <c r="G37" s="90"/>
      <c r="H37" s="232"/>
      <c r="I37" s="233"/>
      <c r="J37" s="244"/>
      <c r="K37" s="225"/>
      <c r="L37" s="90"/>
      <c r="M37" s="232"/>
      <c r="N37" s="233"/>
      <c r="O37" s="244"/>
      <c r="P37" s="225"/>
      <c r="Q37" s="90"/>
      <c r="R37" s="232"/>
      <c r="S37" s="233"/>
      <c r="T37" s="244"/>
      <c r="U37" s="225"/>
      <c r="V37" s="90"/>
      <c r="W37" s="232"/>
      <c r="X37" s="256"/>
      <c r="Y37" s="281"/>
      <c r="Z37" s="281"/>
      <c r="AA37" s="281"/>
      <c r="AB37" s="281"/>
      <c r="AC37" s="281"/>
    </row>
    <row r="38" spans="1:29" s="210" customFormat="1" ht="30" customHeight="1">
      <c r="A38" s="198" t="s">
        <v>19</v>
      </c>
      <c r="B38" s="367" t="s">
        <v>109</v>
      </c>
      <c r="C38" s="368"/>
      <c r="D38" s="369"/>
      <c r="E38" s="244"/>
      <c r="F38" s="135"/>
      <c r="G38" s="152"/>
      <c r="H38" s="199"/>
      <c r="I38" s="240"/>
      <c r="J38" s="244"/>
      <c r="K38" s="135"/>
      <c r="L38" s="152"/>
      <c r="M38" s="199"/>
      <c r="N38" s="240"/>
      <c r="O38" s="244"/>
      <c r="P38" s="135"/>
      <c r="Q38" s="152"/>
      <c r="R38" s="199"/>
      <c r="S38" s="240"/>
      <c r="T38" s="244"/>
      <c r="U38" s="135"/>
      <c r="V38" s="152"/>
      <c r="W38" s="199"/>
      <c r="X38" s="131"/>
      <c r="Y38" s="281"/>
      <c r="Z38" s="281"/>
      <c r="AA38" s="281"/>
      <c r="AB38" s="281"/>
      <c r="AC38" s="281"/>
    </row>
    <row r="39" spans="1:29" s="210" customFormat="1" ht="15" customHeight="1">
      <c r="A39" s="215">
        <v>1</v>
      </c>
      <c r="B39" s="278" t="s">
        <v>110</v>
      </c>
      <c r="C39" s="279"/>
      <c r="D39" s="280"/>
      <c r="E39" s="244"/>
      <c r="F39" s="135" t="s">
        <v>111</v>
      </c>
      <c r="G39" s="152">
        <f>4*2</f>
        <v>8</v>
      </c>
      <c r="H39" s="153">
        <v>15000</v>
      </c>
      <c r="I39" s="240">
        <f t="shared" ref="I39:I54" si="9">H39*G39</f>
        <v>120000</v>
      </c>
      <c r="J39" s="244"/>
      <c r="K39" s="135" t="s">
        <v>111</v>
      </c>
      <c r="L39" s="152">
        <v>8</v>
      </c>
      <c r="M39" s="248">
        <v>12390</v>
      </c>
      <c r="N39" s="240">
        <f t="shared" ref="N39:N54" si="10">M39*L39</f>
        <v>99120</v>
      </c>
      <c r="O39" s="244"/>
      <c r="P39" s="135" t="s">
        <v>111</v>
      </c>
      <c r="Q39" s="261">
        <v>8</v>
      </c>
      <c r="R39" s="253">
        <v>11625</v>
      </c>
      <c r="S39" s="240">
        <f t="shared" ref="S39:S54" si="11">R39*Q39</f>
        <v>93000</v>
      </c>
      <c r="T39" s="244"/>
      <c r="U39" s="135" t="s">
        <v>111</v>
      </c>
      <c r="V39" s="152">
        <v>10</v>
      </c>
      <c r="W39" s="230">
        <v>11210</v>
      </c>
      <c r="X39" s="131">
        <f t="shared" ref="X39:X54" si="12">W39*V39</f>
        <v>112100</v>
      </c>
      <c r="Y39" s="281"/>
      <c r="Z39" s="281"/>
      <c r="AA39" s="281"/>
      <c r="AB39" s="281"/>
      <c r="AC39" s="281"/>
    </row>
    <row r="40" spans="1:29" s="210" customFormat="1" ht="15" customHeight="1">
      <c r="A40" s="215">
        <v>2</v>
      </c>
      <c r="B40" s="278" t="s">
        <v>112</v>
      </c>
      <c r="C40" s="279"/>
      <c r="D40" s="280"/>
      <c r="E40" s="244"/>
      <c r="F40" s="135" t="s">
        <v>111</v>
      </c>
      <c r="G40" s="261">
        <v>1</v>
      </c>
      <c r="H40" s="153">
        <v>13000</v>
      </c>
      <c r="I40" s="240">
        <f t="shared" si="9"/>
        <v>13000</v>
      </c>
      <c r="J40" s="244"/>
      <c r="K40" s="135" t="s">
        <v>111</v>
      </c>
      <c r="L40" s="152">
        <v>1</v>
      </c>
      <c r="M40" s="248">
        <v>9576</v>
      </c>
      <c r="N40" s="240">
        <f t="shared" si="10"/>
        <v>9576</v>
      </c>
      <c r="O40" s="244"/>
      <c r="P40" s="135" t="s">
        <v>111</v>
      </c>
      <c r="Q40" s="152">
        <v>1</v>
      </c>
      <c r="R40" s="253">
        <v>9250</v>
      </c>
      <c r="S40" s="240">
        <f t="shared" si="11"/>
        <v>9250</v>
      </c>
      <c r="T40" s="244"/>
      <c r="U40" s="135" t="s">
        <v>111</v>
      </c>
      <c r="V40" s="152">
        <v>1</v>
      </c>
      <c r="W40" s="230">
        <v>8850</v>
      </c>
      <c r="X40" s="131">
        <f t="shared" si="12"/>
        <v>8850</v>
      </c>
      <c r="Y40" s="281"/>
      <c r="Z40" s="281"/>
      <c r="AA40" s="281"/>
      <c r="AB40" s="281"/>
      <c r="AC40" s="281"/>
    </row>
    <row r="41" spans="1:29" s="210" customFormat="1" ht="15" customHeight="1">
      <c r="A41" s="215">
        <v>3</v>
      </c>
      <c r="B41" s="380" t="s">
        <v>163</v>
      </c>
      <c r="C41" s="300"/>
      <c r="D41" s="381"/>
      <c r="E41" s="244"/>
      <c r="F41" s="135" t="s">
        <v>111</v>
      </c>
      <c r="G41" s="261">
        <v>1</v>
      </c>
      <c r="H41" s="240">
        <v>7200</v>
      </c>
      <c r="I41" s="240">
        <v>7200</v>
      </c>
      <c r="J41" s="244"/>
      <c r="K41" s="135" t="s">
        <v>111</v>
      </c>
      <c r="L41" s="261">
        <v>1</v>
      </c>
      <c r="M41" s="230">
        <v>3300</v>
      </c>
      <c r="N41" s="240">
        <f t="shared" si="10"/>
        <v>3300</v>
      </c>
      <c r="O41" s="244"/>
      <c r="P41" s="135" t="s">
        <v>111</v>
      </c>
      <c r="Q41" s="261">
        <v>1</v>
      </c>
      <c r="R41" s="253">
        <v>7875</v>
      </c>
      <c r="S41" s="240">
        <f t="shared" si="11"/>
        <v>7875</v>
      </c>
      <c r="T41" s="244"/>
      <c r="U41" s="135" t="s">
        <v>111</v>
      </c>
      <c r="V41" s="252">
        <v>1</v>
      </c>
      <c r="W41" s="253">
        <v>2596</v>
      </c>
      <c r="X41" s="131">
        <f t="shared" si="12"/>
        <v>2596</v>
      </c>
      <c r="Y41" s="281"/>
      <c r="Z41" s="281"/>
      <c r="AA41" s="281"/>
      <c r="AB41" s="281"/>
      <c r="AC41" s="281"/>
    </row>
    <row r="42" spans="1:29" s="210" customFormat="1" ht="29.25" customHeight="1">
      <c r="A42" s="215">
        <v>4</v>
      </c>
      <c r="B42" s="380" t="s">
        <v>161</v>
      </c>
      <c r="C42" s="300"/>
      <c r="D42" s="381"/>
      <c r="E42" s="244"/>
      <c r="F42" s="135" t="s">
        <v>45</v>
      </c>
      <c r="G42" s="261">
        <v>8</v>
      </c>
      <c r="H42" s="153">
        <v>4675</v>
      </c>
      <c r="I42" s="240">
        <f t="shared" si="9"/>
        <v>37400</v>
      </c>
      <c r="J42" s="244"/>
      <c r="K42" s="135" t="s">
        <v>45</v>
      </c>
      <c r="L42" s="261">
        <v>8</v>
      </c>
      <c r="M42" s="230">
        <v>9255</v>
      </c>
      <c r="N42" s="240">
        <f t="shared" si="10"/>
        <v>74040</v>
      </c>
      <c r="O42" s="244"/>
      <c r="P42" s="135" t="s">
        <v>45</v>
      </c>
      <c r="Q42" s="261">
        <v>8</v>
      </c>
      <c r="R42" s="253">
        <v>12000</v>
      </c>
      <c r="S42" s="240">
        <f t="shared" si="11"/>
        <v>96000</v>
      </c>
      <c r="T42" s="244"/>
      <c r="U42" s="135" t="s">
        <v>45</v>
      </c>
      <c r="V42" s="252">
        <v>16</v>
      </c>
      <c r="W42" s="272">
        <v>3540</v>
      </c>
      <c r="X42" s="131">
        <f>W42*V42</f>
        <v>56640</v>
      </c>
      <c r="Y42" s="281"/>
      <c r="Z42" s="281"/>
      <c r="AA42" s="281"/>
      <c r="AB42" s="281"/>
      <c r="AC42" s="281"/>
    </row>
    <row r="43" spans="1:29" s="210" customFormat="1" ht="31.5" customHeight="1">
      <c r="A43" s="215">
        <v>5</v>
      </c>
      <c r="B43" s="380" t="s">
        <v>162</v>
      </c>
      <c r="C43" s="300"/>
      <c r="D43" s="381"/>
      <c r="E43" s="244"/>
      <c r="F43" s="135" t="s">
        <v>45</v>
      </c>
      <c r="G43" s="152">
        <v>8</v>
      </c>
      <c r="H43" s="153">
        <v>4675</v>
      </c>
      <c r="I43" s="240">
        <f t="shared" si="9"/>
        <v>37400</v>
      </c>
      <c r="J43" s="244"/>
      <c r="K43" s="135" t="s">
        <v>45</v>
      </c>
      <c r="L43" s="261">
        <v>8</v>
      </c>
      <c r="M43" s="230">
        <v>10410</v>
      </c>
      <c r="N43" s="240">
        <f t="shared" si="10"/>
        <v>83280</v>
      </c>
      <c r="O43" s="244"/>
      <c r="P43" s="135" t="s">
        <v>45</v>
      </c>
      <c r="Q43" s="261">
        <v>8</v>
      </c>
      <c r="R43" s="253">
        <v>12000</v>
      </c>
      <c r="S43" s="240">
        <f t="shared" si="11"/>
        <v>96000</v>
      </c>
      <c r="T43" s="244"/>
      <c r="U43" s="135" t="s">
        <v>45</v>
      </c>
      <c r="V43" s="252">
        <v>16</v>
      </c>
      <c r="W43" s="230">
        <v>9440</v>
      </c>
      <c r="X43" s="131">
        <f t="shared" si="12"/>
        <v>151040</v>
      </c>
      <c r="Y43" s="281"/>
      <c r="Z43" s="281"/>
      <c r="AA43" s="281"/>
      <c r="AB43" s="281"/>
      <c r="AC43" s="281"/>
    </row>
    <row r="44" spans="1:29" s="210" customFormat="1" ht="30.75" customHeight="1">
      <c r="A44" s="215">
        <v>6</v>
      </c>
      <c r="B44" s="278" t="s">
        <v>115</v>
      </c>
      <c r="C44" s="279"/>
      <c r="D44" s="280"/>
      <c r="E44" s="244"/>
      <c r="F44" s="135" t="s">
        <v>45</v>
      </c>
      <c r="G44" s="261">
        <v>48</v>
      </c>
      <c r="H44" s="153">
        <v>5500</v>
      </c>
      <c r="I44" s="240">
        <f t="shared" si="9"/>
        <v>264000</v>
      </c>
      <c r="J44" s="244"/>
      <c r="K44" s="135" t="s">
        <v>45</v>
      </c>
      <c r="L44" s="152">
        <v>48</v>
      </c>
      <c r="M44" s="230">
        <v>4480</v>
      </c>
      <c r="N44" s="240">
        <f t="shared" si="10"/>
        <v>215040</v>
      </c>
      <c r="O44" s="244"/>
      <c r="P44" s="135" t="s">
        <v>45</v>
      </c>
      <c r="Q44" s="261">
        <v>48</v>
      </c>
      <c r="R44" s="253">
        <v>11875</v>
      </c>
      <c r="S44" s="240">
        <f t="shared" si="11"/>
        <v>570000</v>
      </c>
      <c r="T44" s="244"/>
      <c r="U44" s="135" t="s">
        <v>45</v>
      </c>
      <c r="V44" s="270">
        <v>48</v>
      </c>
      <c r="W44" s="230">
        <v>7080</v>
      </c>
      <c r="X44" s="131">
        <f t="shared" si="12"/>
        <v>339840</v>
      </c>
      <c r="Y44" s="281"/>
      <c r="Z44" s="281"/>
      <c r="AA44" s="281"/>
      <c r="AB44" s="281"/>
      <c r="AC44" s="281"/>
    </row>
    <row r="45" spans="1:29" s="210" customFormat="1" ht="30" customHeight="1">
      <c r="A45" s="215">
        <v>7</v>
      </c>
      <c r="B45" s="278" t="s">
        <v>116</v>
      </c>
      <c r="C45" s="279"/>
      <c r="D45" s="280"/>
      <c r="E45" s="244"/>
      <c r="F45" s="135" t="s">
        <v>45</v>
      </c>
      <c r="G45" s="152">
        <v>16</v>
      </c>
      <c r="H45" s="153">
        <v>5000</v>
      </c>
      <c r="I45" s="240">
        <f t="shared" si="9"/>
        <v>80000</v>
      </c>
      <c r="J45" s="244"/>
      <c r="K45" s="135" t="s">
        <v>45</v>
      </c>
      <c r="L45" s="261">
        <v>16</v>
      </c>
      <c r="M45" s="230">
        <v>3980</v>
      </c>
      <c r="N45" s="240">
        <f t="shared" si="10"/>
        <v>63680</v>
      </c>
      <c r="O45" s="244"/>
      <c r="P45" s="135" t="s">
        <v>45</v>
      </c>
      <c r="Q45" s="261">
        <v>16</v>
      </c>
      <c r="R45" s="253">
        <v>11250</v>
      </c>
      <c r="S45" s="240">
        <f t="shared" si="11"/>
        <v>180000</v>
      </c>
      <c r="T45" s="244"/>
      <c r="U45" s="135" t="s">
        <v>45</v>
      </c>
      <c r="V45" s="270">
        <v>16</v>
      </c>
      <c r="W45" s="230">
        <v>5900</v>
      </c>
      <c r="X45" s="131">
        <f t="shared" si="12"/>
        <v>94400</v>
      </c>
      <c r="Y45" s="281"/>
      <c r="Z45" s="281"/>
      <c r="AA45" s="281"/>
      <c r="AB45" s="281"/>
      <c r="AC45" s="281"/>
    </row>
    <row r="46" spans="1:29" s="210" customFormat="1" ht="29.25" customHeight="1">
      <c r="A46" s="215">
        <v>8</v>
      </c>
      <c r="B46" s="279" t="s">
        <v>117</v>
      </c>
      <c r="C46" s="279"/>
      <c r="D46" s="279"/>
      <c r="E46" s="244"/>
      <c r="F46" s="135" t="s">
        <v>45</v>
      </c>
      <c r="G46" s="152">
        <f>8*2</f>
        <v>16</v>
      </c>
      <c r="H46" s="153">
        <v>5000</v>
      </c>
      <c r="I46" s="240">
        <f t="shared" si="9"/>
        <v>80000</v>
      </c>
      <c r="J46" s="244"/>
      <c r="K46" s="135" t="s">
        <v>45</v>
      </c>
      <c r="L46" s="152">
        <v>16</v>
      </c>
      <c r="M46" s="230">
        <v>4112.9000000000005</v>
      </c>
      <c r="N46" s="240">
        <f t="shared" si="10"/>
        <v>65806.400000000009</v>
      </c>
      <c r="O46" s="244"/>
      <c r="P46" s="135" t="s">
        <v>45</v>
      </c>
      <c r="Q46" s="261">
        <v>16</v>
      </c>
      <c r="R46" s="253">
        <v>6875</v>
      </c>
      <c r="S46" s="240">
        <f t="shared" si="11"/>
        <v>110000</v>
      </c>
      <c r="T46" s="244"/>
      <c r="U46" s="135" t="s">
        <v>45</v>
      </c>
      <c r="V46" s="152">
        <v>16</v>
      </c>
      <c r="W46" s="230">
        <v>18290</v>
      </c>
      <c r="X46" s="131">
        <f t="shared" si="12"/>
        <v>292640</v>
      </c>
      <c r="Y46" s="281"/>
      <c r="Z46" s="281"/>
      <c r="AA46" s="281"/>
      <c r="AB46" s="281"/>
      <c r="AC46" s="281"/>
    </row>
    <row r="47" spans="1:29" s="210" customFormat="1" ht="15" customHeight="1">
      <c r="A47" s="215">
        <v>9</v>
      </c>
      <c r="B47" s="279" t="s">
        <v>118</v>
      </c>
      <c r="C47" s="279"/>
      <c r="D47" s="279"/>
      <c r="E47" s="244"/>
      <c r="F47" s="135" t="s">
        <v>45</v>
      </c>
      <c r="G47" s="152">
        <f>8*2</f>
        <v>16</v>
      </c>
      <c r="H47" s="153">
        <v>1000</v>
      </c>
      <c r="I47" s="240">
        <f t="shared" si="9"/>
        <v>16000</v>
      </c>
      <c r="J47" s="244"/>
      <c r="K47" s="135" t="s">
        <v>45</v>
      </c>
      <c r="L47" s="152">
        <v>16</v>
      </c>
      <c r="M47" s="223">
        <v>2100</v>
      </c>
      <c r="N47" s="240">
        <f t="shared" si="10"/>
        <v>33600</v>
      </c>
      <c r="O47" s="244"/>
      <c r="P47" s="135" t="s">
        <v>45</v>
      </c>
      <c r="Q47" s="261">
        <v>16</v>
      </c>
      <c r="R47" s="253">
        <v>1087.5</v>
      </c>
      <c r="S47" s="240">
        <f t="shared" si="11"/>
        <v>17400</v>
      </c>
      <c r="T47" s="244"/>
      <c r="U47" s="135" t="s">
        <v>45</v>
      </c>
      <c r="V47" s="261">
        <v>16</v>
      </c>
      <c r="W47" s="230">
        <v>1770</v>
      </c>
      <c r="X47" s="131">
        <f t="shared" si="12"/>
        <v>28320</v>
      </c>
      <c r="Y47" s="281"/>
      <c r="Z47" s="281"/>
      <c r="AA47" s="281"/>
      <c r="AB47" s="281"/>
      <c r="AC47" s="281"/>
    </row>
    <row r="48" spans="1:29" s="210" customFormat="1" ht="15" customHeight="1">
      <c r="A48" s="215">
        <v>10</v>
      </c>
      <c r="B48" s="279" t="s">
        <v>119</v>
      </c>
      <c r="C48" s="279"/>
      <c r="D48" s="279"/>
      <c r="E48" s="244"/>
      <c r="F48" s="135" t="s">
        <v>45</v>
      </c>
      <c r="G48" s="152">
        <f>16*2</f>
        <v>32</v>
      </c>
      <c r="H48" s="153">
        <v>1000</v>
      </c>
      <c r="I48" s="240">
        <f t="shared" si="9"/>
        <v>32000</v>
      </c>
      <c r="J48" s="244"/>
      <c r="K48" s="135" t="s">
        <v>45</v>
      </c>
      <c r="L48" s="152">
        <v>32</v>
      </c>
      <c r="M48" s="223">
        <v>3507</v>
      </c>
      <c r="N48" s="240">
        <f t="shared" si="10"/>
        <v>112224</v>
      </c>
      <c r="O48" s="244"/>
      <c r="P48" s="135" t="s">
        <v>45</v>
      </c>
      <c r="Q48" s="261">
        <v>32</v>
      </c>
      <c r="R48" s="253">
        <v>5000</v>
      </c>
      <c r="S48" s="240">
        <f t="shared" si="11"/>
        <v>160000</v>
      </c>
      <c r="T48" s="244"/>
      <c r="U48" s="135" t="s">
        <v>45</v>
      </c>
      <c r="V48" s="152">
        <v>32</v>
      </c>
      <c r="W48" s="230">
        <v>3540</v>
      </c>
      <c r="X48" s="131">
        <f t="shared" si="12"/>
        <v>113280</v>
      </c>
      <c r="Y48" s="281"/>
      <c r="Z48" s="281"/>
      <c r="AA48" s="281"/>
      <c r="AB48" s="281"/>
      <c r="AC48" s="281"/>
    </row>
    <row r="49" spans="1:29" s="210" customFormat="1" ht="15" customHeight="1">
      <c r="A49" s="215">
        <v>11</v>
      </c>
      <c r="B49" s="279" t="s">
        <v>120</v>
      </c>
      <c r="C49" s="279"/>
      <c r="D49" s="279"/>
      <c r="E49" s="244"/>
      <c r="F49" s="135" t="s">
        <v>45</v>
      </c>
      <c r="G49" s="152">
        <f>8*2</f>
        <v>16</v>
      </c>
      <c r="H49" s="153">
        <v>250</v>
      </c>
      <c r="I49" s="240">
        <f t="shared" si="9"/>
        <v>4000</v>
      </c>
      <c r="J49" s="244"/>
      <c r="K49" s="135" t="s">
        <v>45</v>
      </c>
      <c r="L49" s="152">
        <v>16</v>
      </c>
      <c r="M49" s="248">
        <v>1030.8</v>
      </c>
      <c r="N49" s="240">
        <f t="shared" si="10"/>
        <v>16492.8</v>
      </c>
      <c r="O49" s="244"/>
      <c r="P49" s="135" t="s">
        <v>45</v>
      </c>
      <c r="Q49" s="261">
        <v>16</v>
      </c>
      <c r="R49" s="253">
        <v>1375</v>
      </c>
      <c r="S49" s="240">
        <f t="shared" si="11"/>
        <v>22000</v>
      </c>
      <c r="T49" s="244"/>
      <c r="U49" s="135" t="s">
        <v>111</v>
      </c>
      <c r="V49" s="152">
        <v>16</v>
      </c>
      <c r="W49" s="230">
        <v>7670</v>
      </c>
      <c r="X49" s="131">
        <f t="shared" si="12"/>
        <v>122720</v>
      </c>
      <c r="Y49" s="281"/>
      <c r="Z49" s="281"/>
      <c r="AA49" s="281"/>
      <c r="AB49" s="281"/>
      <c r="AC49" s="281"/>
    </row>
    <row r="50" spans="1:29" s="210" customFormat="1" ht="15" customHeight="1">
      <c r="A50" s="215">
        <v>12</v>
      </c>
      <c r="B50" s="279" t="s">
        <v>121</v>
      </c>
      <c r="C50" s="279"/>
      <c r="D50" s="279"/>
      <c r="E50" s="244"/>
      <c r="F50" s="135" t="s">
        <v>111</v>
      </c>
      <c r="G50" s="152">
        <v>1</v>
      </c>
      <c r="H50" s="153">
        <v>4200</v>
      </c>
      <c r="I50" s="240">
        <f t="shared" si="9"/>
        <v>4200</v>
      </c>
      <c r="J50" s="244"/>
      <c r="K50" s="135" t="s">
        <v>111</v>
      </c>
      <c r="L50" s="261">
        <v>1</v>
      </c>
      <c r="M50" s="248">
        <v>5100</v>
      </c>
      <c r="N50" s="240">
        <f t="shared" si="10"/>
        <v>5100</v>
      </c>
      <c r="O50" s="244"/>
      <c r="P50" s="135" t="s">
        <v>111</v>
      </c>
      <c r="Q50" s="152">
        <v>1</v>
      </c>
      <c r="R50" s="253">
        <v>5125</v>
      </c>
      <c r="S50" s="240">
        <f t="shared" si="11"/>
        <v>5125</v>
      </c>
      <c r="T50" s="244"/>
      <c r="U50" s="135" t="s">
        <v>111</v>
      </c>
      <c r="V50" s="261">
        <v>2</v>
      </c>
      <c r="W50" s="230">
        <v>4484</v>
      </c>
      <c r="X50" s="131">
        <f t="shared" si="12"/>
        <v>8968</v>
      </c>
      <c r="Y50" s="281"/>
      <c r="Z50" s="281"/>
      <c r="AA50" s="281"/>
      <c r="AB50" s="281"/>
      <c r="AC50" s="281"/>
    </row>
    <row r="51" spans="1:29" s="210" customFormat="1" ht="15" customHeight="1">
      <c r="A51" s="215">
        <v>13</v>
      </c>
      <c r="B51" s="279" t="s">
        <v>122</v>
      </c>
      <c r="C51" s="279"/>
      <c r="D51" s="279"/>
      <c r="E51" s="244"/>
      <c r="F51" s="135" t="s">
        <v>111</v>
      </c>
      <c r="G51" s="152">
        <v>1</v>
      </c>
      <c r="H51" s="153">
        <v>1100</v>
      </c>
      <c r="I51" s="240">
        <f t="shared" si="9"/>
        <v>1100</v>
      </c>
      <c r="J51" s="244"/>
      <c r="K51" s="135" t="s">
        <v>111</v>
      </c>
      <c r="L51" s="261">
        <v>1</v>
      </c>
      <c r="M51" s="248">
        <v>2160</v>
      </c>
      <c r="N51" s="240">
        <f t="shared" si="10"/>
        <v>2160</v>
      </c>
      <c r="O51" s="244"/>
      <c r="P51" s="135" t="s">
        <v>111</v>
      </c>
      <c r="Q51" s="152">
        <v>1</v>
      </c>
      <c r="R51" s="253">
        <v>2062.5</v>
      </c>
      <c r="S51" s="240">
        <f t="shared" si="11"/>
        <v>2062.5</v>
      </c>
      <c r="T51" s="244"/>
      <c r="U51" s="135" t="s">
        <v>45</v>
      </c>
      <c r="V51" s="152">
        <v>1</v>
      </c>
      <c r="W51" s="230">
        <v>1652</v>
      </c>
      <c r="X51" s="131">
        <f t="shared" si="12"/>
        <v>1652</v>
      </c>
      <c r="Y51" s="281"/>
      <c r="Z51" s="281"/>
      <c r="AA51" s="281"/>
      <c r="AB51" s="281"/>
      <c r="AC51" s="281"/>
    </row>
    <row r="52" spans="1:29" s="210" customFormat="1" ht="15" customHeight="1">
      <c r="A52" s="215">
        <v>14</v>
      </c>
      <c r="B52" s="279" t="s">
        <v>123</v>
      </c>
      <c r="C52" s="279"/>
      <c r="D52" s="279"/>
      <c r="E52" s="244"/>
      <c r="F52" s="135" t="s">
        <v>45</v>
      </c>
      <c r="G52" s="152">
        <v>16</v>
      </c>
      <c r="H52" s="153">
        <v>25</v>
      </c>
      <c r="I52" s="240">
        <f t="shared" si="9"/>
        <v>400</v>
      </c>
      <c r="J52" s="244"/>
      <c r="K52" s="135" t="s">
        <v>45</v>
      </c>
      <c r="L52" s="261">
        <v>16</v>
      </c>
      <c r="M52" s="248">
        <v>50</v>
      </c>
      <c r="N52" s="240">
        <f t="shared" si="10"/>
        <v>800</v>
      </c>
      <c r="O52" s="244"/>
      <c r="P52" s="135" t="s">
        <v>45</v>
      </c>
      <c r="Q52" s="261">
        <v>16</v>
      </c>
      <c r="R52" s="253">
        <v>75</v>
      </c>
      <c r="S52" s="240">
        <f t="shared" si="11"/>
        <v>1200</v>
      </c>
      <c r="T52" s="244"/>
      <c r="U52" s="135" t="s">
        <v>45</v>
      </c>
      <c r="V52" s="152">
        <v>32</v>
      </c>
      <c r="W52" s="230">
        <v>47.2</v>
      </c>
      <c r="X52" s="131">
        <f t="shared" si="12"/>
        <v>1510.4</v>
      </c>
      <c r="Y52" s="281"/>
      <c r="Z52" s="281"/>
      <c r="AA52" s="281"/>
      <c r="AB52" s="281"/>
      <c r="AC52" s="281"/>
    </row>
    <row r="53" spans="1:29" s="210" customFormat="1" ht="15" customHeight="1">
      <c r="A53" s="215">
        <v>15</v>
      </c>
      <c r="B53" s="279" t="s">
        <v>124</v>
      </c>
      <c r="C53" s="279"/>
      <c r="D53" s="279"/>
      <c r="E53" s="244"/>
      <c r="F53" s="135" t="s">
        <v>45</v>
      </c>
      <c r="G53" s="152">
        <v>8</v>
      </c>
      <c r="H53" s="153">
        <v>500</v>
      </c>
      <c r="I53" s="240">
        <f t="shared" si="9"/>
        <v>4000</v>
      </c>
      <c r="J53" s="244"/>
      <c r="K53" s="135" t="s">
        <v>45</v>
      </c>
      <c r="L53" s="261">
        <v>8</v>
      </c>
      <c r="M53" s="248">
        <v>715.00000000000011</v>
      </c>
      <c r="N53" s="240">
        <f t="shared" si="10"/>
        <v>5720.0000000000009</v>
      </c>
      <c r="O53" s="244"/>
      <c r="P53" s="135" t="s">
        <v>45</v>
      </c>
      <c r="Q53" s="261">
        <v>8</v>
      </c>
      <c r="R53" s="253">
        <v>1000</v>
      </c>
      <c r="S53" s="240">
        <f t="shared" si="11"/>
        <v>8000</v>
      </c>
      <c r="T53" s="244"/>
      <c r="U53" s="135" t="s">
        <v>45</v>
      </c>
      <c r="V53" s="261">
        <v>16</v>
      </c>
      <c r="W53" s="230">
        <v>1121</v>
      </c>
      <c r="X53" s="131">
        <f t="shared" si="12"/>
        <v>17936</v>
      </c>
      <c r="Y53" s="281"/>
      <c r="Z53" s="281"/>
      <c r="AA53" s="281"/>
      <c r="AB53" s="281"/>
      <c r="AC53" s="281"/>
    </row>
    <row r="54" spans="1:29" s="210" customFormat="1" ht="15" customHeight="1">
      <c r="A54" s="215">
        <v>16</v>
      </c>
      <c r="B54" s="279" t="s">
        <v>125</v>
      </c>
      <c r="C54" s="279"/>
      <c r="D54" s="279"/>
      <c r="E54" s="244"/>
      <c r="F54" s="135" t="s">
        <v>45</v>
      </c>
      <c r="G54" s="152">
        <v>16</v>
      </c>
      <c r="H54" s="153">
        <v>500</v>
      </c>
      <c r="I54" s="240">
        <f t="shared" si="9"/>
        <v>8000</v>
      </c>
      <c r="J54" s="244"/>
      <c r="K54" s="135" t="s">
        <v>45</v>
      </c>
      <c r="L54" s="261">
        <v>16</v>
      </c>
      <c r="M54" s="248">
        <v>60</v>
      </c>
      <c r="N54" s="240">
        <f t="shared" si="10"/>
        <v>960</v>
      </c>
      <c r="O54" s="244"/>
      <c r="P54" s="135" t="s">
        <v>45</v>
      </c>
      <c r="Q54" s="261">
        <v>16</v>
      </c>
      <c r="R54" s="253">
        <v>1500</v>
      </c>
      <c r="S54" s="240">
        <f t="shared" si="11"/>
        <v>24000</v>
      </c>
      <c r="T54" s="244"/>
      <c r="U54" s="135" t="s">
        <v>45</v>
      </c>
      <c r="V54" s="261">
        <v>32</v>
      </c>
      <c r="W54" s="230">
        <v>472</v>
      </c>
      <c r="X54" s="131">
        <f t="shared" si="12"/>
        <v>15104</v>
      </c>
      <c r="Y54" s="281"/>
      <c r="Z54" s="281"/>
      <c r="AA54" s="281"/>
      <c r="AB54" s="281"/>
      <c r="AC54" s="281"/>
    </row>
    <row r="55" spans="1:29" s="210" customFormat="1" ht="15" customHeight="1">
      <c r="A55" s="215">
        <v>17</v>
      </c>
      <c r="B55" s="300" t="s">
        <v>126</v>
      </c>
      <c r="C55" s="300"/>
      <c r="D55" s="300"/>
      <c r="E55" s="244"/>
      <c r="F55" s="135" t="s">
        <v>45</v>
      </c>
      <c r="G55" s="152">
        <v>16</v>
      </c>
      <c r="H55" s="153"/>
      <c r="I55" s="240"/>
      <c r="J55" s="244"/>
      <c r="K55" s="135" t="s">
        <v>45</v>
      </c>
      <c r="L55" s="152">
        <v>0</v>
      </c>
      <c r="M55" s="153"/>
      <c r="N55" s="240"/>
      <c r="O55" s="244"/>
      <c r="P55" s="135" t="s">
        <v>45</v>
      </c>
      <c r="Q55" s="152">
        <v>0</v>
      </c>
      <c r="R55" s="153"/>
      <c r="S55" s="240"/>
      <c r="T55" s="244"/>
      <c r="U55" s="135" t="s">
        <v>45</v>
      </c>
      <c r="V55" s="152">
        <v>0</v>
      </c>
      <c r="W55" s="230"/>
      <c r="X55" s="131"/>
      <c r="Y55" s="281"/>
      <c r="Z55" s="281"/>
      <c r="AA55" s="281"/>
      <c r="AB55" s="281"/>
      <c r="AC55" s="281"/>
    </row>
    <row r="56" spans="1:29" s="210" customFormat="1" ht="15" customHeight="1">
      <c r="A56" s="215">
        <v>18</v>
      </c>
      <c r="B56" s="300" t="s">
        <v>127</v>
      </c>
      <c r="C56" s="300"/>
      <c r="D56" s="300"/>
      <c r="E56" s="244"/>
      <c r="F56" s="135" t="s">
        <v>45</v>
      </c>
      <c r="G56" s="152">
        <v>24</v>
      </c>
      <c r="H56" s="153"/>
      <c r="I56" s="240"/>
      <c r="J56" s="244"/>
      <c r="K56" s="135" t="s">
        <v>45</v>
      </c>
      <c r="L56" s="152">
        <v>0</v>
      </c>
      <c r="M56" s="153"/>
      <c r="N56" s="240"/>
      <c r="O56" s="244"/>
      <c r="P56" s="135" t="s">
        <v>45</v>
      </c>
      <c r="Q56" s="152">
        <v>0</v>
      </c>
      <c r="R56" s="153"/>
      <c r="S56" s="240"/>
      <c r="T56" s="244"/>
      <c r="U56" s="135"/>
      <c r="V56" s="152"/>
      <c r="W56" s="230"/>
      <c r="X56" s="257"/>
      <c r="Y56" s="281"/>
      <c r="Z56" s="281"/>
      <c r="AA56" s="281"/>
      <c r="AB56" s="281"/>
      <c r="AC56" s="281"/>
    </row>
    <row r="57" spans="1:29" s="210" customFormat="1" ht="15" customHeight="1">
      <c r="A57" s="215"/>
      <c r="B57" s="291" t="s">
        <v>51</v>
      </c>
      <c r="C57" s="292"/>
      <c r="D57" s="293"/>
      <c r="E57" s="244"/>
      <c r="F57" s="135"/>
      <c r="G57" s="152"/>
      <c r="H57" s="199"/>
      <c r="I57" s="241">
        <f>SUM(I39:I54)</f>
        <v>708700</v>
      </c>
      <c r="J57" s="244"/>
      <c r="K57" s="135"/>
      <c r="L57" s="152"/>
      <c r="M57" s="199"/>
      <c r="N57" s="241">
        <f>SUM(N39:N54)</f>
        <v>790899.20000000007</v>
      </c>
      <c r="O57" s="244"/>
      <c r="P57" s="135"/>
      <c r="Q57" s="152"/>
      <c r="R57" s="199"/>
      <c r="S57" s="241">
        <f>SUM(S39:S54)</f>
        <v>1401912.5</v>
      </c>
      <c r="T57" s="244"/>
      <c r="U57" s="135"/>
      <c r="V57" s="152"/>
      <c r="W57" s="230"/>
      <c r="X57" s="257">
        <f>SUM(X39:X55)</f>
        <v>1367596.4</v>
      </c>
      <c r="Y57" s="281"/>
      <c r="Z57" s="281"/>
      <c r="AA57" s="281"/>
      <c r="AB57" s="281"/>
      <c r="AC57" s="281"/>
    </row>
    <row r="58" spans="1:29" s="210" customFormat="1" ht="30" customHeight="1">
      <c r="A58" s="198" t="s">
        <v>70</v>
      </c>
      <c r="B58" s="367" t="s">
        <v>128</v>
      </c>
      <c r="C58" s="368"/>
      <c r="D58" s="369"/>
      <c r="E58" s="244"/>
      <c r="F58" s="135"/>
      <c r="G58" s="152"/>
      <c r="H58" s="199"/>
      <c r="I58" s="240"/>
      <c r="J58" s="244"/>
      <c r="K58" s="135"/>
      <c r="L58" s="152"/>
      <c r="M58" s="199"/>
      <c r="N58" s="240"/>
      <c r="O58" s="244"/>
      <c r="P58" s="135"/>
      <c r="Q58" s="152"/>
      <c r="R58" s="199"/>
      <c r="S58" s="240"/>
      <c r="T58" s="244"/>
      <c r="U58" s="135"/>
      <c r="V58" s="152"/>
      <c r="W58" s="230"/>
      <c r="X58" s="131"/>
      <c r="Y58" s="281"/>
      <c r="Z58" s="281"/>
      <c r="AA58" s="281"/>
      <c r="AB58" s="281"/>
      <c r="AC58" s="281"/>
    </row>
    <row r="59" spans="1:29" s="210" customFormat="1" ht="15" customHeight="1">
      <c r="A59" s="215">
        <v>1</v>
      </c>
      <c r="B59" s="278" t="s">
        <v>129</v>
      </c>
      <c r="C59" s="279"/>
      <c r="D59" s="280"/>
      <c r="E59" s="244"/>
      <c r="F59" s="135" t="s">
        <v>111</v>
      </c>
      <c r="G59" s="261">
        <v>16</v>
      </c>
      <c r="H59" s="153">
        <v>15000</v>
      </c>
      <c r="I59" s="240">
        <f t="shared" ref="I59:I71" si="13">H59*G59</f>
        <v>240000</v>
      </c>
      <c r="J59" s="244"/>
      <c r="K59" s="135" t="s">
        <v>111</v>
      </c>
      <c r="L59" s="152">
        <v>16</v>
      </c>
      <c r="M59" s="230">
        <v>11800</v>
      </c>
      <c r="N59" s="240">
        <f t="shared" ref="N59:N73" si="14">M59*L59</f>
        <v>188800</v>
      </c>
      <c r="O59" s="244"/>
      <c r="P59" s="135" t="s">
        <v>111</v>
      </c>
      <c r="Q59" s="261">
        <v>15</v>
      </c>
      <c r="R59" s="253">
        <v>11625</v>
      </c>
      <c r="S59" s="240">
        <f t="shared" ref="S59:S74" si="15">R59*Q59</f>
        <v>174375</v>
      </c>
      <c r="T59" s="244"/>
      <c r="U59" s="135" t="s">
        <v>111</v>
      </c>
      <c r="V59" s="152">
        <v>17</v>
      </c>
      <c r="W59" s="230">
        <v>11210</v>
      </c>
      <c r="X59" s="131">
        <f t="shared" ref="X59:X73" si="16">W59*V59</f>
        <v>190570</v>
      </c>
      <c r="Y59" s="281"/>
      <c r="Z59" s="281"/>
      <c r="AA59" s="281"/>
      <c r="AB59" s="281"/>
      <c r="AC59" s="281"/>
    </row>
    <row r="60" spans="1:29" s="210" customFormat="1" ht="29.25" customHeight="1">
      <c r="A60" s="215">
        <v>2</v>
      </c>
      <c r="B60" s="380" t="s">
        <v>161</v>
      </c>
      <c r="C60" s="300"/>
      <c r="D60" s="381"/>
      <c r="E60" s="244"/>
      <c r="F60" s="135" t="s">
        <v>45</v>
      </c>
      <c r="G60" s="152">
        <v>16</v>
      </c>
      <c r="H60" s="153">
        <v>4675</v>
      </c>
      <c r="I60" s="240">
        <f t="shared" si="13"/>
        <v>74800</v>
      </c>
      <c r="J60" s="244"/>
      <c r="K60" s="135" t="s">
        <v>45</v>
      </c>
      <c r="L60" s="261">
        <v>16</v>
      </c>
      <c r="M60" s="230">
        <v>9255</v>
      </c>
      <c r="N60" s="240">
        <f t="shared" si="14"/>
        <v>148080</v>
      </c>
      <c r="O60" s="244"/>
      <c r="P60" s="135" t="s">
        <v>45</v>
      </c>
      <c r="Q60" s="261">
        <v>16</v>
      </c>
      <c r="R60" s="253">
        <v>12000</v>
      </c>
      <c r="S60" s="240">
        <f t="shared" si="15"/>
        <v>192000</v>
      </c>
      <c r="T60" s="244"/>
      <c r="U60" s="135" t="s">
        <v>45</v>
      </c>
      <c r="V60" s="261">
        <v>16</v>
      </c>
      <c r="W60" s="272">
        <v>3540</v>
      </c>
      <c r="X60" s="131">
        <f t="shared" si="16"/>
        <v>56640</v>
      </c>
      <c r="Y60" s="281"/>
      <c r="Z60" s="281"/>
      <c r="AA60" s="281"/>
      <c r="AB60" s="281"/>
      <c r="AC60" s="281"/>
    </row>
    <row r="61" spans="1:29" s="210" customFormat="1" ht="30.75" customHeight="1">
      <c r="A61" s="215">
        <v>4</v>
      </c>
      <c r="B61" s="278" t="s">
        <v>130</v>
      </c>
      <c r="C61" s="279"/>
      <c r="D61" s="280"/>
      <c r="E61" s="244"/>
      <c r="F61" s="135" t="s">
        <v>45</v>
      </c>
      <c r="G61" s="152">
        <v>48</v>
      </c>
      <c r="H61" s="153">
        <v>5500</v>
      </c>
      <c r="I61" s="240">
        <f t="shared" si="13"/>
        <v>264000</v>
      </c>
      <c r="J61" s="244"/>
      <c r="K61" s="135" t="s">
        <v>45</v>
      </c>
      <c r="L61" s="261">
        <v>48</v>
      </c>
      <c r="M61" s="230">
        <v>4480</v>
      </c>
      <c r="N61" s="240">
        <f t="shared" si="14"/>
        <v>215040</v>
      </c>
      <c r="O61" s="244"/>
      <c r="P61" s="135" t="s">
        <v>45</v>
      </c>
      <c r="Q61" s="261">
        <v>48</v>
      </c>
      <c r="R61" s="253">
        <v>11875</v>
      </c>
      <c r="S61" s="240">
        <f t="shared" si="15"/>
        <v>570000</v>
      </c>
      <c r="T61" s="244"/>
      <c r="U61" s="135" t="s">
        <v>45</v>
      </c>
      <c r="V61" s="261">
        <v>24</v>
      </c>
      <c r="W61" s="230">
        <v>7080</v>
      </c>
      <c r="X61" s="131">
        <f t="shared" si="16"/>
        <v>169920</v>
      </c>
      <c r="Y61" s="281"/>
      <c r="Z61" s="281"/>
      <c r="AA61" s="281"/>
      <c r="AB61" s="281"/>
      <c r="AC61" s="281"/>
    </row>
    <row r="62" spans="1:29" s="210" customFormat="1" ht="30" customHeight="1">
      <c r="A62" s="215">
        <v>5</v>
      </c>
      <c r="B62" s="278" t="s">
        <v>131</v>
      </c>
      <c r="C62" s="279"/>
      <c r="D62" s="280"/>
      <c r="E62" s="244"/>
      <c r="F62" s="135" t="s">
        <v>45</v>
      </c>
      <c r="G62" s="152">
        <v>8</v>
      </c>
      <c r="H62" s="153">
        <v>5000</v>
      </c>
      <c r="I62" s="240">
        <f t="shared" si="13"/>
        <v>40000</v>
      </c>
      <c r="J62" s="244"/>
      <c r="K62" s="135" t="s">
        <v>45</v>
      </c>
      <c r="L62" s="261">
        <v>8</v>
      </c>
      <c r="M62" s="230">
        <v>3980</v>
      </c>
      <c r="N62" s="240">
        <f t="shared" si="14"/>
        <v>31840</v>
      </c>
      <c r="O62" s="244"/>
      <c r="P62" s="135" t="s">
        <v>45</v>
      </c>
      <c r="Q62" s="261">
        <v>8</v>
      </c>
      <c r="R62" s="253">
        <v>11250</v>
      </c>
      <c r="S62" s="240">
        <f t="shared" si="15"/>
        <v>90000</v>
      </c>
      <c r="T62" s="244"/>
      <c r="U62" s="135" t="s">
        <v>45</v>
      </c>
      <c r="V62" s="152">
        <v>8</v>
      </c>
      <c r="W62" s="230">
        <v>5900</v>
      </c>
      <c r="X62" s="131">
        <f t="shared" si="16"/>
        <v>47200</v>
      </c>
      <c r="Y62" s="281"/>
      <c r="Z62" s="281"/>
      <c r="AA62" s="281"/>
      <c r="AB62" s="281"/>
      <c r="AC62" s="281"/>
    </row>
    <row r="63" spans="1:29" s="210" customFormat="1" ht="29.25" customHeight="1">
      <c r="A63" s="215">
        <v>6</v>
      </c>
      <c r="B63" s="279" t="s">
        <v>132</v>
      </c>
      <c r="C63" s="279"/>
      <c r="D63" s="279"/>
      <c r="E63" s="244"/>
      <c r="F63" s="135" t="s">
        <v>45</v>
      </c>
      <c r="G63" s="152">
        <f>16*2</f>
        <v>32</v>
      </c>
      <c r="H63" s="153">
        <v>5000</v>
      </c>
      <c r="I63" s="240">
        <f t="shared" si="13"/>
        <v>160000</v>
      </c>
      <c r="J63" s="244"/>
      <c r="K63" s="135" t="s">
        <v>45</v>
      </c>
      <c r="L63" s="152">
        <v>32</v>
      </c>
      <c r="M63" s="230">
        <v>1520</v>
      </c>
      <c r="N63" s="240">
        <f t="shared" si="14"/>
        <v>48640</v>
      </c>
      <c r="O63" s="244"/>
      <c r="P63" s="135" t="s">
        <v>45</v>
      </c>
      <c r="Q63" s="261">
        <v>32</v>
      </c>
      <c r="R63" s="253">
        <v>6875</v>
      </c>
      <c r="S63" s="240">
        <f t="shared" si="15"/>
        <v>220000</v>
      </c>
      <c r="T63" s="244"/>
      <c r="U63" s="135" t="s">
        <v>45</v>
      </c>
      <c r="V63" s="152">
        <v>32</v>
      </c>
      <c r="W63" s="272">
        <v>18290</v>
      </c>
      <c r="X63" s="131">
        <f t="shared" si="16"/>
        <v>585280</v>
      </c>
      <c r="Y63" s="281"/>
      <c r="Z63" s="281"/>
      <c r="AA63" s="281"/>
      <c r="AB63" s="281"/>
      <c r="AC63" s="281"/>
    </row>
    <row r="64" spans="1:29" s="210" customFormat="1" ht="15" customHeight="1">
      <c r="A64" s="215">
        <v>7</v>
      </c>
      <c r="B64" s="279" t="s">
        <v>133</v>
      </c>
      <c r="C64" s="279"/>
      <c r="D64" s="279"/>
      <c r="E64" s="244"/>
      <c r="F64" s="135" t="s">
        <v>45</v>
      </c>
      <c r="G64" s="261">
        <v>32</v>
      </c>
      <c r="H64" s="153">
        <v>1000</v>
      </c>
      <c r="I64" s="240">
        <f t="shared" si="13"/>
        <v>32000</v>
      </c>
      <c r="J64" s="244"/>
      <c r="K64" s="135" t="s">
        <v>45</v>
      </c>
      <c r="L64" s="152">
        <v>32</v>
      </c>
      <c r="M64" s="230">
        <v>2100</v>
      </c>
      <c r="N64" s="240">
        <f t="shared" si="14"/>
        <v>67200</v>
      </c>
      <c r="O64" s="244"/>
      <c r="P64" s="135" t="s">
        <v>45</v>
      </c>
      <c r="Q64" s="261">
        <v>32</v>
      </c>
      <c r="R64" s="253">
        <v>1087.5</v>
      </c>
      <c r="S64" s="240">
        <f t="shared" si="15"/>
        <v>34800</v>
      </c>
      <c r="T64" s="244"/>
      <c r="U64" s="135" t="s">
        <v>45</v>
      </c>
      <c r="V64" s="261">
        <v>32</v>
      </c>
      <c r="W64" s="230">
        <v>1770</v>
      </c>
      <c r="X64" s="131">
        <f t="shared" si="16"/>
        <v>56640</v>
      </c>
      <c r="Y64" s="281"/>
      <c r="Z64" s="281"/>
      <c r="AA64" s="281"/>
      <c r="AB64" s="281"/>
      <c r="AC64" s="281"/>
    </row>
    <row r="65" spans="1:29" s="210" customFormat="1" ht="15" customHeight="1">
      <c r="A65" s="215">
        <v>8</v>
      </c>
      <c r="B65" s="279" t="s">
        <v>134</v>
      </c>
      <c r="C65" s="279"/>
      <c r="D65" s="279"/>
      <c r="E65" s="244"/>
      <c r="F65" s="135" t="s">
        <v>45</v>
      </c>
      <c r="G65" s="152">
        <f>8*2</f>
        <v>16</v>
      </c>
      <c r="H65" s="153">
        <v>1000</v>
      </c>
      <c r="I65" s="240">
        <f t="shared" si="13"/>
        <v>16000</v>
      </c>
      <c r="J65" s="244"/>
      <c r="K65" s="135" t="s">
        <v>45</v>
      </c>
      <c r="L65" s="152">
        <v>16</v>
      </c>
      <c r="M65" s="230">
        <v>3507</v>
      </c>
      <c r="N65" s="240">
        <f t="shared" si="14"/>
        <v>56112</v>
      </c>
      <c r="O65" s="244"/>
      <c r="P65" s="135" t="s">
        <v>45</v>
      </c>
      <c r="Q65" s="261">
        <v>16</v>
      </c>
      <c r="R65" s="253">
        <v>5000</v>
      </c>
      <c r="S65" s="240">
        <f t="shared" si="15"/>
        <v>80000</v>
      </c>
      <c r="T65" s="244"/>
      <c r="U65" s="135" t="s">
        <v>45</v>
      </c>
      <c r="V65" s="261">
        <v>16</v>
      </c>
      <c r="W65" s="230">
        <v>3540</v>
      </c>
      <c r="X65" s="131">
        <f t="shared" si="16"/>
        <v>56640</v>
      </c>
      <c r="Y65" s="281"/>
      <c r="Z65" s="281"/>
      <c r="AA65" s="281"/>
      <c r="AB65" s="281"/>
      <c r="AC65" s="281"/>
    </row>
    <row r="66" spans="1:29" s="210" customFormat="1" ht="15" customHeight="1">
      <c r="A66" s="215">
        <v>9</v>
      </c>
      <c r="B66" s="279" t="s">
        <v>120</v>
      </c>
      <c r="C66" s="279"/>
      <c r="D66" s="279"/>
      <c r="E66" s="244"/>
      <c r="F66" s="135" t="s">
        <v>45</v>
      </c>
      <c r="G66" s="152">
        <f>8*2</f>
        <v>16</v>
      </c>
      <c r="H66" s="153">
        <v>250</v>
      </c>
      <c r="I66" s="240">
        <f t="shared" si="13"/>
        <v>4000</v>
      </c>
      <c r="J66" s="244"/>
      <c r="K66" s="135" t="s">
        <v>45</v>
      </c>
      <c r="L66" s="152">
        <v>16</v>
      </c>
      <c r="M66" s="230">
        <v>1030.8</v>
      </c>
      <c r="N66" s="240">
        <f t="shared" si="14"/>
        <v>16492.8</v>
      </c>
      <c r="O66" s="244"/>
      <c r="P66" s="135" t="s">
        <v>45</v>
      </c>
      <c r="Q66" s="261">
        <v>16</v>
      </c>
      <c r="R66" s="253">
        <v>1375</v>
      </c>
      <c r="S66" s="240">
        <f t="shared" si="15"/>
        <v>22000</v>
      </c>
      <c r="T66" s="244"/>
      <c r="U66" s="135" t="s">
        <v>45</v>
      </c>
      <c r="V66" s="152">
        <v>16</v>
      </c>
      <c r="W66" s="230">
        <v>7670</v>
      </c>
      <c r="X66" s="131">
        <f t="shared" si="16"/>
        <v>122720</v>
      </c>
      <c r="Y66" s="281"/>
      <c r="Z66" s="281"/>
      <c r="AA66" s="281"/>
      <c r="AB66" s="281"/>
      <c r="AC66" s="281"/>
    </row>
    <row r="67" spans="1:29" s="210" customFormat="1" ht="15" customHeight="1">
      <c r="A67" s="215">
        <v>10</v>
      </c>
      <c r="B67" s="279" t="s">
        <v>121</v>
      </c>
      <c r="C67" s="279"/>
      <c r="D67" s="279"/>
      <c r="E67" s="244"/>
      <c r="F67" s="135" t="s">
        <v>111</v>
      </c>
      <c r="G67" s="261">
        <v>4</v>
      </c>
      <c r="H67" s="153">
        <v>4200</v>
      </c>
      <c r="I67" s="240">
        <f t="shared" si="13"/>
        <v>16800</v>
      </c>
      <c r="J67" s="244"/>
      <c r="K67" s="135" t="s">
        <v>111</v>
      </c>
      <c r="L67" s="261">
        <v>4</v>
      </c>
      <c r="M67" s="230">
        <v>5100</v>
      </c>
      <c r="N67" s="240">
        <f t="shared" si="14"/>
        <v>20400</v>
      </c>
      <c r="O67" s="244"/>
      <c r="P67" s="135" t="s">
        <v>111</v>
      </c>
      <c r="Q67" s="261">
        <v>3</v>
      </c>
      <c r="R67" s="253">
        <v>5125</v>
      </c>
      <c r="S67" s="240">
        <f t="shared" si="15"/>
        <v>15375</v>
      </c>
      <c r="T67" s="244"/>
      <c r="U67" s="135" t="s">
        <v>111</v>
      </c>
      <c r="V67" s="261">
        <v>4</v>
      </c>
      <c r="W67" s="230">
        <v>4484</v>
      </c>
      <c r="X67" s="131">
        <f t="shared" si="16"/>
        <v>17936</v>
      </c>
      <c r="Y67" s="281"/>
      <c r="Z67" s="281"/>
      <c r="AA67" s="281"/>
      <c r="AB67" s="281"/>
      <c r="AC67" s="281"/>
    </row>
    <row r="68" spans="1:29" s="210" customFormat="1" ht="15" customHeight="1">
      <c r="A68" s="215">
        <v>11</v>
      </c>
      <c r="B68" s="279" t="s">
        <v>135</v>
      </c>
      <c r="C68" s="279"/>
      <c r="D68" s="279"/>
      <c r="E68" s="244"/>
      <c r="F68" s="135" t="s">
        <v>111</v>
      </c>
      <c r="G68" s="152">
        <v>2</v>
      </c>
      <c r="H68" s="153">
        <v>1100</v>
      </c>
      <c r="I68" s="240">
        <f t="shared" si="13"/>
        <v>2200</v>
      </c>
      <c r="J68" s="244"/>
      <c r="K68" s="135" t="s">
        <v>111</v>
      </c>
      <c r="L68" s="261">
        <v>2</v>
      </c>
      <c r="M68" s="230">
        <v>2160</v>
      </c>
      <c r="N68" s="240">
        <f t="shared" si="14"/>
        <v>4320</v>
      </c>
      <c r="O68" s="244"/>
      <c r="P68" s="135" t="s">
        <v>111</v>
      </c>
      <c r="Q68" s="261">
        <v>3</v>
      </c>
      <c r="R68" s="253">
        <v>1937.5</v>
      </c>
      <c r="S68" s="240">
        <f t="shared" si="15"/>
        <v>5812.5</v>
      </c>
      <c r="T68" s="244"/>
      <c r="U68" s="135" t="s">
        <v>111</v>
      </c>
      <c r="V68" s="261">
        <v>2</v>
      </c>
      <c r="W68" s="230">
        <v>1652</v>
      </c>
      <c r="X68" s="131">
        <f t="shared" si="16"/>
        <v>3304</v>
      </c>
      <c r="Y68" s="281"/>
      <c r="Z68" s="281"/>
      <c r="AA68" s="281"/>
      <c r="AB68" s="281"/>
      <c r="AC68" s="281"/>
    </row>
    <row r="69" spans="1:29" s="210" customFormat="1" ht="15" customHeight="1">
      <c r="A69" s="215">
        <v>12</v>
      </c>
      <c r="B69" s="279" t="s">
        <v>123</v>
      </c>
      <c r="C69" s="279"/>
      <c r="D69" s="279"/>
      <c r="E69" s="244"/>
      <c r="F69" s="135" t="s">
        <v>45</v>
      </c>
      <c r="G69" s="261">
        <v>64</v>
      </c>
      <c r="H69" s="153">
        <v>25</v>
      </c>
      <c r="I69" s="240">
        <f t="shared" si="13"/>
        <v>1600</v>
      </c>
      <c r="J69" s="244"/>
      <c r="K69" s="135" t="s">
        <v>45</v>
      </c>
      <c r="L69" s="152">
        <v>64</v>
      </c>
      <c r="M69" s="230">
        <v>50</v>
      </c>
      <c r="N69" s="240">
        <f t="shared" si="14"/>
        <v>3200</v>
      </c>
      <c r="O69" s="244"/>
      <c r="P69" s="135" t="s">
        <v>45</v>
      </c>
      <c r="Q69" s="261">
        <v>32</v>
      </c>
      <c r="R69" s="253">
        <v>75</v>
      </c>
      <c r="S69" s="240">
        <f t="shared" si="15"/>
        <v>2400</v>
      </c>
      <c r="T69" s="244"/>
      <c r="U69" s="135" t="s">
        <v>45</v>
      </c>
      <c r="V69" s="261">
        <v>64</v>
      </c>
      <c r="W69" s="230">
        <v>47.2</v>
      </c>
      <c r="X69" s="131">
        <f t="shared" si="16"/>
        <v>3020.8</v>
      </c>
      <c r="Y69" s="281"/>
      <c r="Z69" s="281"/>
      <c r="AA69" s="281"/>
      <c r="AB69" s="281"/>
      <c r="AC69" s="281"/>
    </row>
    <row r="70" spans="1:29" s="210" customFormat="1" ht="15" customHeight="1">
      <c r="A70" s="215">
        <v>13</v>
      </c>
      <c r="B70" s="279" t="s">
        <v>124</v>
      </c>
      <c r="C70" s="279"/>
      <c r="D70" s="279"/>
      <c r="E70" s="244"/>
      <c r="F70" s="135" t="s">
        <v>45</v>
      </c>
      <c r="G70" s="261">
        <v>32</v>
      </c>
      <c r="H70" s="153">
        <v>500</v>
      </c>
      <c r="I70" s="240">
        <f t="shared" si="13"/>
        <v>16000</v>
      </c>
      <c r="J70" s="244"/>
      <c r="K70" s="135" t="s">
        <v>45</v>
      </c>
      <c r="L70" s="261">
        <v>32</v>
      </c>
      <c r="M70" s="230">
        <v>1030.8</v>
      </c>
      <c r="N70" s="240">
        <f t="shared" si="14"/>
        <v>32985.599999999999</v>
      </c>
      <c r="O70" s="244"/>
      <c r="P70" s="135" t="s">
        <v>45</v>
      </c>
      <c r="Q70" s="261">
        <v>16</v>
      </c>
      <c r="R70" s="253">
        <v>1000</v>
      </c>
      <c r="S70" s="240">
        <f t="shared" si="15"/>
        <v>16000</v>
      </c>
      <c r="T70" s="244"/>
      <c r="U70" s="135" t="s">
        <v>45</v>
      </c>
      <c r="V70" s="152">
        <v>32</v>
      </c>
      <c r="W70" s="230">
        <v>1121</v>
      </c>
      <c r="X70" s="131">
        <f t="shared" si="16"/>
        <v>35872</v>
      </c>
      <c r="Y70" s="281"/>
      <c r="Z70" s="281"/>
      <c r="AA70" s="281"/>
      <c r="AB70" s="281"/>
      <c r="AC70" s="281"/>
    </row>
    <row r="71" spans="1:29" s="210" customFormat="1" ht="15" customHeight="1">
      <c r="A71" s="215">
        <v>14</v>
      </c>
      <c r="B71" s="279" t="s">
        <v>125</v>
      </c>
      <c r="C71" s="279"/>
      <c r="D71" s="279"/>
      <c r="E71" s="244"/>
      <c r="F71" s="135" t="s">
        <v>45</v>
      </c>
      <c r="G71" s="261">
        <v>64</v>
      </c>
      <c r="H71" s="153">
        <v>500</v>
      </c>
      <c r="I71" s="240">
        <f t="shared" si="13"/>
        <v>32000</v>
      </c>
      <c r="J71" s="244"/>
      <c r="K71" s="135" t="s">
        <v>45</v>
      </c>
      <c r="L71" s="152">
        <v>64</v>
      </c>
      <c r="M71" s="230">
        <v>60</v>
      </c>
      <c r="N71" s="240">
        <f t="shared" si="14"/>
        <v>3840</v>
      </c>
      <c r="O71" s="244"/>
      <c r="P71" s="135" t="s">
        <v>45</v>
      </c>
      <c r="Q71" s="261">
        <v>32</v>
      </c>
      <c r="R71" s="253">
        <v>1500</v>
      </c>
      <c r="S71" s="240">
        <f t="shared" si="15"/>
        <v>48000</v>
      </c>
      <c r="T71" s="244"/>
      <c r="U71" s="135" t="s">
        <v>45</v>
      </c>
      <c r="V71" s="152">
        <v>64</v>
      </c>
      <c r="W71" s="230">
        <v>472</v>
      </c>
      <c r="X71" s="131">
        <f t="shared" si="16"/>
        <v>30208</v>
      </c>
      <c r="Y71" s="281"/>
      <c r="Z71" s="281"/>
      <c r="AA71" s="281"/>
      <c r="AB71" s="281"/>
      <c r="AC71" s="281"/>
    </row>
    <row r="72" spans="1:29" s="210" customFormat="1" ht="15" customHeight="1">
      <c r="A72" s="215">
        <v>15</v>
      </c>
      <c r="B72" s="278" t="s">
        <v>152</v>
      </c>
      <c r="C72" s="279"/>
      <c r="D72" s="280"/>
      <c r="E72" s="244"/>
      <c r="F72" s="135" t="s">
        <v>111</v>
      </c>
      <c r="G72" s="152">
        <v>0</v>
      </c>
      <c r="H72" s="153"/>
      <c r="I72" s="240"/>
      <c r="J72" s="244"/>
      <c r="K72" s="135" t="s">
        <v>111</v>
      </c>
      <c r="L72" s="261">
        <v>0</v>
      </c>
      <c r="M72" s="230">
        <v>9250</v>
      </c>
      <c r="N72" s="240">
        <f t="shared" si="14"/>
        <v>0</v>
      </c>
      <c r="O72" s="244"/>
      <c r="P72" s="135" t="s">
        <v>111</v>
      </c>
      <c r="Q72" s="152">
        <v>1</v>
      </c>
      <c r="R72" s="253">
        <v>9250</v>
      </c>
      <c r="S72" s="240">
        <f t="shared" si="15"/>
        <v>9250</v>
      </c>
      <c r="T72" s="244"/>
      <c r="U72" s="135" t="s">
        <v>111</v>
      </c>
      <c r="V72" s="152">
        <v>0</v>
      </c>
      <c r="W72" s="230">
        <v>0</v>
      </c>
      <c r="X72" s="131">
        <f t="shared" si="16"/>
        <v>0</v>
      </c>
      <c r="Y72" s="281"/>
      <c r="Z72" s="281"/>
      <c r="AA72" s="281"/>
      <c r="AB72" s="281"/>
      <c r="AC72" s="281"/>
    </row>
    <row r="73" spans="1:29" s="210" customFormat="1" ht="15" customHeight="1">
      <c r="A73" s="215">
        <v>16</v>
      </c>
      <c r="B73" s="278" t="s">
        <v>153</v>
      </c>
      <c r="C73" s="279"/>
      <c r="D73" s="280"/>
      <c r="E73" s="244"/>
      <c r="F73" s="135" t="s">
        <v>45</v>
      </c>
      <c r="G73" s="152">
        <v>0</v>
      </c>
      <c r="H73" s="153"/>
      <c r="I73" s="240"/>
      <c r="J73" s="244"/>
      <c r="K73" s="135" t="s">
        <v>45</v>
      </c>
      <c r="L73" s="261">
        <v>0</v>
      </c>
      <c r="M73" s="253">
        <v>1145</v>
      </c>
      <c r="N73" s="240">
        <f t="shared" si="14"/>
        <v>0</v>
      </c>
      <c r="O73" s="244"/>
      <c r="P73" s="135" t="s">
        <v>45</v>
      </c>
      <c r="Q73" s="261">
        <v>3</v>
      </c>
      <c r="R73" s="253">
        <v>1145</v>
      </c>
      <c r="S73" s="240">
        <f t="shared" si="15"/>
        <v>3435</v>
      </c>
      <c r="T73" s="244"/>
      <c r="U73" s="135" t="s">
        <v>45</v>
      </c>
      <c r="V73" s="152">
        <v>0</v>
      </c>
      <c r="W73" s="230">
        <v>0</v>
      </c>
      <c r="X73" s="131">
        <f t="shared" si="16"/>
        <v>0</v>
      </c>
      <c r="Y73" s="281"/>
      <c r="Z73" s="281"/>
      <c r="AA73" s="281"/>
      <c r="AB73" s="281"/>
      <c r="AC73" s="281"/>
    </row>
    <row r="74" spans="1:29" s="210" customFormat="1" ht="15" customHeight="1">
      <c r="A74" s="215">
        <v>17</v>
      </c>
      <c r="B74" s="278" t="s">
        <v>155</v>
      </c>
      <c r="C74" s="279"/>
      <c r="D74" s="280"/>
      <c r="E74" s="244"/>
      <c r="F74" s="135" t="s">
        <v>111</v>
      </c>
      <c r="G74" s="152">
        <v>0</v>
      </c>
      <c r="H74" s="153"/>
      <c r="I74" s="240"/>
      <c r="J74" s="244"/>
      <c r="K74" s="135" t="s">
        <v>111</v>
      </c>
      <c r="L74" s="152">
        <v>0</v>
      </c>
      <c r="M74" s="248"/>
      <c r="N74" s="240"/>
      <c r="O74" s="244"/>
      <c r="P74" s="135" t="s">
        <v>111</v>
      </c>
      <c r="Q74" s="261">
        <v>0</v>
      </c>
      <c r="R74" s="253"/>
      <c r="S74" s="240">
        <f t="shared" si="15"/>
        <v>0</v>
      </c>
      <c r="T74" s="244"/>
      <c r="U74" s="135" t="s">
        <v>111</v>
      </c>
      <c r="V74" s="261">
        <v>0</v>
      </c>
      <c r="W74" s="230">
        <v>8850</v>
      </c>
      <c r="X74" s="131">
        <f>W74*V74</f>
        <v>0</v>
      </c>
      <c r="Y74" s="281"/>
      <c r="Z74" s="281"/>
      <c r="AA74" s="281"/>
      <c r="AB74" s="281"/>
      <c r="AC74" s="281"/>
    </row>
    <row r="75" spans="1:29" s="210" customFormat="1" ht="15" customHeight="1">
      <c r="A75" s="215">
        <v>18</v>
      </c>
      <c r="B75" s="300" t="s">
        <v>126</v>
      </c>
      <c r="C75" s="300"/>
      <c r="D75" s="300"/>
      <c r="E75" s="244"/>
      <c r="F75" s="135" t="s">
        <v>45</v>
      </c>
      <c r="G75" s="152">
        <v>8</v>
      </c>
      <c r="H75" s="153"/>
      <c r="I75" s="240"/>
      <c r="J75" s="244"/>
      <c r="K75" s="135" t="s">
        <v>45</v>
      </c>
      <c r="L75" s="152">
        <v>0</v>
      </c>
      <c r="M75" s="153"/>
      <c r="N75" s="240"/>
      <c r="O75" s="244"/>
      <c r="P75" s="135" t="s">
        <v>45</v>
      </c>
      <c r="Q75" s="152">
        <v>0</v>
      </c>
      <c r="R75" s="153"/>
      <c r="S75" s="240"/>
      <c r="T75" s="244"/>
      <c r="U75" s="135" t="s">
        <v>45</v>
      </c>
      <c r="V75" s="152">
        <v>0</v>
      </c>
      <c r="W75" s="230"/>
      <c r="X75" s="131"/>
      <c r="Y75" s="281"/>
      <c r="Z75" s="281"/>
      <c r="AA75" s="281"/>
      <c r="AB75" s="281"/>
      <c r="AC75" s="281"/>
    </row>
    <row r="76" spans="1:29" s="210" customFormat="1" ht="15" customHeight="1">
      <c r="A76" s="215">
        <v>19</v>
      </c>
      <c r="B76" s="300" t="s">
        <v>127</v>
      </c>
      <c r="C76" s="300"/>
      <c r="D76" s="300"/>
      <c r="E76" s="244"/>
      <c r="F76" s="135" t="s">
        <v>45</v>
      </c>
      <c r="G76" s="152">
        <v>32</v>
      </c>
      <c r="H76" s="153"/>
      <c r="I76" s="240"/>
      <c r="J76" s="244"/>
      <c r="K76" s="135" t="s">
        <v>45</v>
      </c>
      <c r="L76" s="152">
        <v>0</v>
      </c>
      <c r="M76" s="153"/>
      <c r="N76" s="240"/>
      <c r="O76" s="244"/>
      <c r="P76" s="135" t="s">
        <v>45</v>
      </c>
      <c r="Q76" s="152">
        <v>0</v>
      </c>
      <c r="R76" s="153"/>
      <c r="S76" s="240"/>
      <c r="T76" s="244"/>
      <c r="U76" s="135" t="s">
        <v>45</v>
      </c>
      <c r="V76" s="152">
        <v>0</v>
      </c>
      <c r="W76" s="230"/>
      <c r="X76" s="131"/>
      <c r="Y76" s="281"/>
      <c r="Z76" s="281"/>
      <c r="AA76" s="281"/>
      <c r="AB76" s="281"/>
      <c r="AC76" s="281"/>
    </row>
    <row r="77" spans="1:29" s="210" customFormat="1" ht="15" customHeight="1">
      <c r="A77" s="215"/>
      <c r="B77" s="291" t="s">
        <v>51</v>
      </c>
      <c r="C77" s="292"/>
      <c r="D77" s="293"/>
      <c r="E77" s="244"/>
      <c r="F77" s="135"/>
      <c r="G77" s="152"/>
      <c r="H77" s="199"/>
      <c r="I77" s="241">
        <f>SUM(I59:I71)</f>
        <v>899400</v>
      </c>
      <c r="J77" s="244"/>
      <c r="K77" s="135"/>
      <c r="L77" s="152"/>
      <c r="M77" s="199"/>
      <c r="N77" s="241">
        <f>SUM(N59:N73)</f>
        <v>836950.4</v>
      </c>
      <c r="O77" s="244"/>
      <c r="P77" s="135"/>
      <c r="Q77" s="152"/>
      <c r="R77" s="199"/>
      <c r="S77" s="241">
        <f>SUM(S59:S73)</f>
        <v>1483447.5</v>
      </c>
      <c r="T77" s="244"/>
      <c r="U77" s="135"/>
      <c r="V77" s="152"/>
      <c r="W77" s="199"/>
      <c r="X77" s="257">
        <f>SUM(X59:X74)</f>
        <v>1375950.8</v>
      </c>
      <c r="Y77" s="281"/>
      <c r="Z77" s="281"/>
      <c r="AA77" s="281"/>
      <c r="AB77" s="281"/>
      <c r="AC77" s="281"/>
    </row>
    <row r="78" spans="1:29" s="210" customFormat="1" ht="15" customHeight="1">
      <c r="A78" s="215"/>
      <c r="B78" s="185"/>
      <c r="C78" s="186"/>
      <c r="D78" s="187"/>
      <c r="E78" s="244"/>
      <c r="F78" s="135"/>
      <c r="G78" s="152"/>
      <c r="H78" s="199"/>
      <c r="I78" s="240"/>
      <c r="J78" s="244"/>
      <c r="K78" s="135"/>
      <c r="L78" s="152"/>
      <c r="M78" s="199"/>
      <c r="N78" s="240"/>
      <c r="O78" s="244"/>
      <c r="P78" s="135"/>
      <c r="Q78" s="152"/>
      <c r="R78" s="199"/>
      <c r="S78" s="240"/>
      <c r="T78" s="245"/>
      <c r="U78" s="226"/>
      <c r="V78" s="144"/>
      <c r="W78" s="234"/>
      <c r="X78" s="255"/>
      <c r="Y78" s="281"/>
      <c r="Z78" s="281"/>
      <c r="AA78" s="281"/>
      <c r="AB78" s="281"/>
      <c r="AC78" s="281"/>
    </row>
    <row r="79" spans="1:29" s="210" customFormat="1" ht="15" customHeight="1">
      <c r="A79" s="141" t="s">
        <v>71</v>
      </c>
      <c r="B79" s="351" t="s">
        <v>52</v>
      </c>
      <c r="C79" s="283"/>
      <c r="D79" s="284"/>
      <c r="E79" s="245"/>
      <c r="F79" s="226"/>
      <c r="G79" s="144"/>
      <c r="H79" s="234"/>
      <c r="I79" s="231"/>
      <c r="J79" s="245"/>
      <c r="K79" s="226"/>
      <c r="L79" s="144"/>
      <c r="M79" s="234"/>
      <c r="N79" s="231"/>
      <c r="O79" s="245"/>
      <c r="P79" s="226"/>
      <c r="Q79" s="144"/>
      <c r="R79" s="234"/>
      <c r="S79" s="231"/>
      <c r="T79" s="246"/>
      <c r="U79" s="227"/>
      <c r="V79" s="152"/>
      <c r="W79" s="230"/>
      <c r="X79" s="255"/>
      <c r="Y79" s="281"/>
      <c r="Z79" s="281"/>
      <c r="AA79" s="281"/>
      <c r="AB79" s="281"/>
      <c r="AC79" s="281"/>
    </row>
    <row r="80" spans="1:29" s="210" customFormat="1" ht="15" customHeight="1">
      <c r="A80" s="215">
        <v>1</v>
      </c>
      <c r="B80" s="282" t="s">
        <v>53</v>
      </c>
      <c r="C80" s="283"/>
      <c r="D80" s="284"/>
      <c r="E80" s="246"/>
      <c r="F80" s="227" t="s">
        <v>45</v>
      </c>
      <c r="G80" s="200">
        <v>50</v>
      </c>
      <c r="H80" s="235">
        <v>100</v>
      </c>
      <c r="I80" s="231">
        <f t="shared" ref="I80:I88" si="17">G80*H80</f>
        <v>5000</v>
      </c>
      <c r="J80" s="246"/>
      <c r="K80" s="227" t="s">
        <v>45</v>
      </c>
      <c r="L80" s="152">
        <v>50</v>
      </c>
      <c r="M80" s="249">
        <v>135</v>
      </c>
      <c r="N80" s="231">
        <f t="shared" ref="N80:N88" si="18">L80*M80</f>
        <v>6750</v>
      </c>
      <c r="O80" s="246"/>
      <c r="P80" s="227" t="s">
        <v>45</v>
      </c>
      <c r="Q80" s="152">
        <v>20</v>
      </c>
      <c r="R80" s="253">
        <v>353.75</v>
      </c>
      <c r="S80" s="231">
        <f t="shared" ref="S80:S88" si="19">Q80*R80</f>
        <v>7075</v>
      </c>
      <c r="T80" s="246"/>
      <c r="U80" s="227" t="s">
        <v>45</v>
      </c>
      <c r="V80" s="152">
        <v>20</v>
      </c>
      <c r="W80" s="230">
        <v>147.5</v>
      </c>
      <c r="X80" s="255">
        <f t="shared" ref="X80:X88" si="20">V80*W80</f>
        <v>2950</v>
      </c>
      <c r="Y80" s="281"/>
      <c r="Z80" s="281"/>
      <c r="AA80" s="281"/>
      <c r="AB80" s="281"/>
      <c r="AC80" s="281"/>
    </row>
    <row r="81" spans="1:29" s="210" customFormat="1" ht="15" customHeight="1">
      <c r="A81" s="215">
        <v>2</v>
      </c>
      <c r="B81" s="282" t="s">
        <v>54</v>
      </c>
      <c r="C81" s="283"/>
      <c r="D81" s="284"/>
      <c r="E81" s="246"/>
      <c r="F81" s="227" t="s">
        <v>45</v>
      </c>
      <c r="G81" s="200">
        <v>200</v>
      </c>
      <c r="H81" s="235">
        <v>80</v>
      </c>
      <c r="I81" s="231">
        <f t="shared" si="17"/>
        <v>16000</v>
      </c>
      <c r="J81" s="246"/>
      <c r="K81" s="227" t="s">
        <v>45</v>
      </c>
      <c r="L81" s="152">
        <v>200</v>
      </c>
      <c r="M81" s="249">
        <v>95</v>
      </c>
      <c r="N81" s="231">
        <f t="shared" si="18"/>
        <v>19000</v>
      </c>
      <c r="O81" s="246"/>
      <c r="P81" s="227" t="s">
        <v>45</v>
      </c>
      <c r="Q81" s="152">
        <v>200</v>
      </c>
      <c r="R81" s="253">
        <v>31.25</v>
      </c>
      <c r="S81" s="231">
        <f t="shared" si="19"/>
        <v>6250</v>
      </c>
      <c r="T81" s="246"/>
      <c r="U81" s="227" t="s">
        <v>45</v>
      </c>
      <c r="V81" s="261">
        <v>150</v>
      </c>
      <c r="W81" s="230">
        <v>47.2</v>
      </c>
      <c r="X81" s="255">
        <f t="shared" si="20"/>
        <v>7080</v>
      </c>
      <c r="Y81" s="281"/>
      <c r="Z81" s="281"/>
      <c r="AA81" s="281"/>
      <c r="AB81" s="281"/>
      <c r="AC81" s="281"/>
    </row>
    <row r="82" spans="1:29" s="210" customFormat="1" ht="15" customHeight="1">
      <c r="A82" s="215">
        <v>3</v>
      </c>
      <c r="B82" s="282" t="s">
        <v>55</v>
      </c>
      <c r="C82" s="283"/>
      <c r="D82" s="284"/>
      <c r="E82" s="246"/>
      <c r="F82" s="227" t="s">
        <v>45</v>
      </c>
      <c r="G82" s="267">
        <v>50</v>
      </c>
      <c r="H82" s="235">
        <v>100</v>
      </c>
      <c r="I82" s="231">
        <f t="shared" si="17"/>
        <v>5000</v>
      </c>
      <c r="J82" s="246"/>
      <c r="K82" s="227" t="s">
        <v>45</v>
      </c>
      <c r="L82" s="152">
        <v>50</v>
      </c>
      <c r="M82" s="249">
        <v>95</v>
      </c>
      <c r="N82" s="231">
        <f t="shared" si="18"/>
        <v>4750</v>
      </c>
      <c r="O82" s="246"/>
      <c r="P82" s="227" t="s">
        <v>45</v>
      </c>
      <c r="Q82" s="152">
        <v>50</v>
      </c>
      <c r="R82" s="253">
        <v>37.5</v>
      </c>
      <c r="S82" s="231">
        <f t="shared" si="19"/>
        <v>1875</v>
      </c>
      <c r="T82" s="246"/>
      <c r="U82" s="227" t="s">
        <v>45</v>
      </c>
      <c r="V82" s="261">
        <v>20</v>
      </c>
      <c r="W82" s="230">
        <v>47.2</v>
      </c>
      <c r="X82" s="255">
        <f t="shared" si="20"/>
        <v>944</v>
      </c>
      <c r="Y82" s="281"/>
      <c r="Z82" s="281"/>
      <c r="AA82" s="281"/>
      <c r="AB82" s="281"/>
      <c r="AC82" s="281"/>
    </row>
    <row r="83" spans="1:29" s="210" customFormat="1" ht="15" customHeight="1">
      <c r="A83" s="215">
        <v>4</v>
      </c>
      <c r="B83" s="282" t="s">
        <v>84</v>
      </c>
      <c r="C83" s="283"/>
      <c r="D83" s="284"/>
      <c r="E83" s="246"/>
      <c r="F83" s="227" t="s">
        <v>45</v>
      </c>
      <c r="G83" s="267">
        <v>10</v>
      </c>
      <c r="H83" s="235">
        <v>120</v>
      </c>
      <c r="I83" s="231">
        <f t="shared" si="17"/>
        <v>1200</v>
      </c>
      <c r="J83" s="246"/>
      <c r="K83" s="227" t="s">
        <v>45</v>
      </c>
      <c r="L83" s="152">
        <v>10</v>
      </c>
      <c r="M83" s="249">
        <v>150</v>
      </c>
      <c r="N83" s="231">
        <f t="shared" si="18"/>
        <v>1500</v>
      </c>
      <c r="O83" s="246"/>
      <c r="P83" s="227" t="s">
        <v>45</v>
      </c>
      <c r="Q83" s="152">
        <v>10</v>
      </c>
      <c r="R83" s="253">
        <v>162.5</v>
      </c>
      <c r="S83" s="231">
        <f t="shared" si="19"/>
        <v>1625</v>
      </c>
      <c r="T83" s="246"/>
      <c r="U83" s="227" t="s">
        <v>45</v>
      </c>
      <c r="V83" s="152">
        <v>30</v>
      </c>
      <c r="W83" s="230">
        <v>118</v>
      </c>
      <c r="X83" s="255">
        <f t="shared" si="20"/>
        <v>3540</v>
      </c>
      <c r="Y83" s="281"/>
      <c r="Z83" s="281"/>
      <c r="AA83" s="281"/>
      <c r="AB83" s="281"/>
      <c r="AC83" s="281"/>
    </row>
    <row r="84" spans="1:29" s="210" customFormat="1" ht="15" customHeight="1">
      <c r="A84" s="215">
        <v>5</v>
      </c>
      <c r="B84" s="282" t="s">
        <v>136</v>
      </c>
      <c r="C84" s="283"/>
      <c r="D84" s="284"/>
      <c r="E84" s="246"/>
      <c r="F84" s="139" t="s">
        <v>44</v>
      </c>
      <c r="G84" s="265">
        <v>30</v>
      </c>
      <c r="H84" s="230">
        <v>600</v>
      </c>
      <c r="I84" s="231">
        <f t="shared" si="17"/>
        <v>18000</v>
      </c>
      <c r="J84" s="246"/>
      <c r="K84" s="139" t="s">
        <v>44</v>
      </c>
      <c r="L84" s="261">
        <v>30</v>
      </c>
      <c r="M84" s="250">
        <v>720</v>
      </c>
      <c r="N84" s="231">
        <f t="shared" si="18"/>
        <v>21600</v>
      </c>
      <c r="O84" s="246"/>
      <c r="P84" s="271" t="s">
        <v>93</v>
      </c>
      <c r="Q84" s="261">
        <v>6</v>
      </c>
      <c r="R84" s="253">
        <v>2400</v>
      </c>
      <c r="S84" s="231">
        <f t="shared" si="19"/>
        <v>14400</v>
      </c>
      <c r="T84" s="246"/>
      <c r="U84" s="139" t="s">
        <v>44</v>
      </c>
      <c r="V84" s="152">
        <v>10</v>
      </c>
      <c r="W84" s="230">
        <v>2537</v>
      </c>
      <c r="X84" s="255">
        <f t="shared" si="20"/>
        <v>25370</v>
      </c>
      <c r="Y84" s="281"/>
      <c r="Z84" s="281"/>
      <c r="AA84" s="281"/>
      <c r="AB84" s="281"/>
      <c r="AC84" s="281"/>
    </row>
    <row r="85" spans="1:29" s="210" customFormat="1" ht="15" customHeight="1">
      <c r="A85" s="215">
        <v>6</v>
      </c>
      <c r="B85" s="282" t="s">
        <v>137</v>
      </c>
      <c r="C85" s="283"/>
      <c r="D85" s="284"/>
      <c r="E85" s="246"/>
      <c r="F85" s="227" t="s">
        <v>94</v>
      </c>
      <c r="G85" s="267">
        <v>2</v>
      </c>
      <c r="H85" s="235">
        <v>900</v>
      </c>
      <c r="I85" s="231">
        <f t="shared" si="17"/>
        <v>1800</v>
      </c>
      <c r="J85" s="246"/>
      <c r="K85" s="227" t="s">
        <v>94</v>
      </c>
      <c r="L85" s="152">
        <v>2</v>
      </c>
      <c r="M85" s="249">
        <v>1150</v>
      </c>
      <c r="N85" s="231">
        <f t="shared" si="18"/>
        <v>2300</v>
      </c>
      <c r="O85" s="246"/>
      <c r="P85" s="227" t="s">
        <v>94</v>
      </c>
      <c r="Q85" s="152">
        <v>4</v>
      </c>
      <c r="R85" s="253">
        <v>1500</v>
      </c>
      <c r="S85" s="231">
        <f t="shared" si="19"/>
        <v>6000</v>
      </c>
      <c r="T85" s="246"/>
      <c r="U85" s="139" t="s">
        <v>44</v>
      </c>
      <c r="V85" s="152">
        <v>2</v>
      </c>
      <c r="W85" s="230">
        <v>767</v>
      </c>
      <c r="X85" s="255">
        <f t="shared" si="20"/>
        <v>1534</v>
      </c>
      <c r="Y85" s="281"/>
      <c r="Z85" s="281"/>
      <c r="AA85" s="281"/>
      <c r="AB85" s="281"/>
      <c r="AC85" s="281"/>
    </row>
    <row r="86" spans="1:29" s="210" customFormat="1" ht="15" customHeight="1">
      <c r="A86" s="215">
        <v>7</v>
      </c>
      <c r="B86" s="282" t="s">
        <v>138</v>
      </c>
      <c r="C86" s="319"/>
      <c r="D86" s="320"/>
      <c r="E86" s="246"/>
      <c r="F86" s="227" t="s">
        <v>56</v>
      </c>
      <c r="G86" s="268">
        <v>30</v>
      </c>
      <c r="H86" s="235">
        <v>3000</v>
      </c>
      <c r="I86" s="231">
        <f t="shared" si="17"/>
        <v>90000</v>
      </c>
      <c r="J86" s="246"/>
      <c r="K86" s="227" t="s">
        <v>56</v>
      </c>
      <c r="L86" s="152">
        <v>30</v>
      </c>
      <c r="M86" s="230">
        <v>3000</v>
      </c>
      <c r="N86" s="231">
        <f t="shared" si="18"/>
        <v>90000</v>
      </c>
      <c r="O86" s="246"/>
      <c r="P86" s="227" t="s">
        <v>56</v>
      </c>
      <c r="Q86" s="261">
        <v>26</v>
      </c>
      <c r="R86" s="253">
        <v>4500</v>
      </c>
      <c r="S86" s="231">
        <f t="shared" si="19"/>
        <v>117000</v>
      </c>
      <c r="T86" s="246"/>
      <c r="U86" s="227" t="s">
        <v>94</v>
      </c>
      <c r="V86" s="152">
        <v>60</v>
      </c>
      <c r="W86" s="230">
        <v>4366</v>
      </c>
      <c r="X86" s="255">
        <f t="shared" si="20"/>
        <v>261960</v>
      </c>
      <c r="Y86" s="281"/>
      <c r="Z86" s="281"/>
      <c r="AA86" s="281"/>
      <c r="AB86" s="281"/>
      <c r="AC86" s="281"/>
    </row>
    <row r="87" spans="1:29" s="210" customFormat="1" ht="15" customHeight="1">
      <c r="A87" s="215">
        <v>8</v>
      </c>
      <c r="B87" s="282" t="s">
        <v>164</v>
      </c>
      <c r="C87" s="319"/>
      <c r="D87" s="320"/>
      <c r="E87" s="246"/>
      <c r="F87" s="227" t="s">
        <v>93</v>
      </c>
      <c r="G87" s="268">
        <v>3</v>
      </c>
      <c r="H87" s="235">
        <v>1000</v>
      </c>
      <c r="I87" s="231">
        <f t="shared" si="17"/>
        <v>3000</v>
      </c>
      <c r="J87" s="246"/>
      <c r="K87" s="227" t="s">
        <v>93</v>
      </c>
      <c r="L87" s="268">
        <v>0</v>
      </c>
      <c r="M87" s="230">
        <v>1000</v>
      </c>
      <c r="N87" s="231">
        <f t="shared" si="18"/>
        <v>0</v>
      </c>
      <c r="O87" s="246"/>
      <c r="P87" s="227" t="s">
        <v>93</v>
      </c>
      <c r="Q87" s="261">
        <v>3</v>
      </c>
      <c r="R87" s="253">
        <v>2250</v>
      </c>
      <c r="S87" s="231">
        <f t="shared" si="19"/>
        <v>6750</v>
      </c>
      <c r="T87" s="244"/>
      <c r="U87" s="227" t="s">
        <v>93</v>
      </c>
      <c r="V87" s="261">
        <v>3</v>
      </c>
      <c r="W87" s="230">
        <v>590</v>
      </c>
      <c r="X87" s="255">
        <f t="shared" si="20"/>
        <v>1770</v>
      </c>
      <c r="Y87" s="281"/>
      <c r="Z87" s="281"/>
      <c r="AA87" s="281"/>
      <c r="AB87" s="281"/>
      <c r="AC87" s="281"/>
    </row>
    <row r="88" spans="1:29" s="210" customFormat="1" ht="15" customHeight="1">
      <c r="A88" s="215">
        <v>9</v>
      </c>
      <c r="B88" s="347" t="s">
        <v>67</v>
      </c>
      <c r="C88" s="283"/>
      <c r="D88" s="284"/>
      <c r="E88" s="246"/>
      <c r="F88" s="227" t="s">
        <v>12</v>
      </c>
      <c r="G88" s="148">
        <v>1</v>
      </c>
      <c r="H88" s="235">
        <v>20000</v>
      </c>
      <c r="I88" s="231">
        <f t="shared" si="17"/>
        <v>20000</v>
      </c>
      <c r="J88" s="246"/>
      <c r="K88" s="227" t="s">
        <v>12</v>
      </c>
      <c r="L88" s="152">
        <v>1</v>
      </c>
      <c r="M88" s="230">
        <v>14590</v>
      </c>
      <c r="N88" s="231">
        <f t="shared" si="18"/>
        <v>14590</v>
      </c>
      <c r="O88" s="246"/>
      <c r="P88" s="227" t="s">
        <v>12</v>
      </c>
      <c r="Q88" s="152">
        <v>1</v>
      </c>
      <c r="R88" s="253">
        <v>75000</v>
      </c>
      <c r="S88" s="231">
        <f t="shared" si="19"/>
        <v>75000</v>
      </c>
      <c r="T88" s="244"/>
      <c r="U88" s="227" t="s">
        <v>12</v>
      </c>
      <c r="V88" s="152">
        <v>1</v>
      </c>
      <c r="W88" s="230">
        <v>29500</v>
      </c>
      <c r="X88" s="255">
        <f t="shared" si="20"/>
        <v>29500</v>
      </c>
      <c r="Y88" s="281"/>
      <c r="Z88" s="281"/>
      <c r="AA88" s="281"/>
      <c r="AB88" s="281"/>
      <c r="AC88" s="281"/>
    </row>
    <row r="89" spans="1:29" s="210" customFormat="1" ht="15" customHeight="1">
      <c r="A89" s="113"/>
      <c r="B89" s="348" t="s">
        <v>51</v>
      </c>
      <c r="C89" s="370"/>
      <c r="D89" s="371"/>
      <c r="E89" s="244"/>
      <c r="F89" s="225"/>
      <c r="G89" s="90"/>
      <c r="H89" s="232"/>
      <c r="I89" s="236">
        <f>SUM(I80:I88)</f>
        <v>160000</v>
      </c>
      <c r="J89" s="244"/>
      <c r="K89" s="225"/>
      <c r="L89" s="90"/>
      <c r="M89" s="232"/>
      <c r="N89" s="236">
        <f>SUM(N80:N88)</f>
        <v>160490</v>
      </c>
      <c r="O89" s="244"/>
      <c r="P89" s="225"/>
      <c r="Q89" s="90"/>
      <c r="R89" s="253"/>
      <c r="S89" s="236">
        <f>SUM(S80:S88)</f>
        <v>235975</v>
      </c>
      <c r="T89" s="245"/>
      <c r="U89" s="227"/>
      <c r="V89" s="144"/>
      <c r="W89" s="234"/>
      <c r="X89" s="258">
        <f>SUM(X79:X88)</f>
        <v>334648</v>
      </c>
      <c r="Y89" s="281"/>
      <c r="Z89" s="281"/>
      <c r="AA89" s="281"/>
      <c r="AB89" s="281"/>
      <c r="AC89" s="281"/>
    </row>
    <row r="90" spans="1:29" s="210" customFormat="1" ht="15" customHeight="1">
      <c r="A90" s="113"/>
      <c r="B90" s="348"/>
      <c r="C90" s="349"/>
      <c r="D90" s="350"/>
      <c r="E90" s="244"/>
      <c r="F90" s="226"/>
      <c r="G90" s="144"/>
      <c r="H90" s="234"/>
      <c r="I90" s="237"/>
      <c r="J90" s="244"/>
      <c r="K90" s="226"/>
      <c r="L90" s="144"/>
      <c r="M90" s="234"/>
      <c r="N90" s="237"/>
      <c r="O90" s="244"/>
      <c r="P90" s="226"/>
      <c r="Q90" s="144"/>
      <c r="R90" s="234"/>
      <c r="S90" s="237"/>
      <c r="T90" s="246"/>
      <c r="U90" s="227"/>
      <c r="V90" s="152"/>
      <c r="W90" s="230"/>
      <c r="X90" s="255"/>
      <c r="Y90" s="281"/>
      <c r="Z90" s="281"/>
      <c r="AA90" s="281"/>
      <c r="AB90" s="281"/>
      <c r="AC90" s="281"/>
    </row>
    <row r="91" spans="1:29" s="210" customFormat="1" ht="15" customHeight="1">
      <c r="A91" s="141" t="s">
        <v>72</v>
      </c>
      <c r="B91" s="351" t="s">
        <v>139</v>
      </c>
      <c r="C91" s="283"/>
      <c r="D91" s="284"/>
      <c r="E91" s="245"/>
      <c r="F91" s="227"/>
      <c r="G91" s="144"/>
      <c r="H91" s="234"/>
      <c r="I91" s="231"/>
      <c r="J91" s="245"/>
      <c r="K91" s="227"/>
      <c r="L91" s="144"/>
      <c r="M91" s="234"/>
      <c r="N91" s="231"/>
      <c r="O91" s="245"/>
      <c r="P91" s="227"/>
      <c r="Q91" s="144"/>
      <c r="R91" s="234"/>
      <c r="S91" s="231"/>
      <c r="T91" s="246"/>
      <c r="U91" s="227"/>
      <c r="V91" s="152"/>
      <c r="W91" s="230"/>
      <c r="X91" s="255"/>
      <c r="Y91" s="281"/>
      <c r="Z91" s="281"/>
      <c r="AA91" s="281"/>
      <c r="AB91" s="281"/>
      <c r="AC91" s="281"/>
    </row>
    <row r="92" spans="1:29" s="210" customFormat="1" ht="15" customHeight="1">
      <c r="A92" s="215"/>
      <c r="B92" s="347" t="s">
        <v>165</v>
      </c>
      <c r="C92" s="283"/>
      <c r="D92" s="284"/>
      <c r="E92" s="246">
        <v>1</v>
      </c>
      <c r="F92" s="227" t="s">
        <v>10</v>
      </c>
      <c r="G92" s="200">
        <v>21</v>
      </c>
      <c r="H92" s="235">
        <v>1200</v>
      </c>
      <c r="I92" s="231">
        <f t="shared" ref="I92:I97" si="21">H92*G92*E92</f>
        <v>25200</v>
      </c>
      <c r="J92" s="246">
        <v>1</v>
      </c>
      <c r="K92" s="227" t="s">
        <v>10</v>
      </c>
      <c r="L92" s="152">
        <v>30</v>
      </c>
      <c r="M92" s="230">
        <v>2010.4</v>
      </c>
      <c r="N92" s="231">
        <f t="shared" ref="N92:N97" si="22">M92*L92*J92</f>
        <v>60312</v>
      </c>
      <c r="O92" s="246">
        <v>1</v>
      </c>
      <c r="P92" s="227" t="s">
        <v>10</v>
      </c>
      <c r="Q92" s="261">
        <v>21</v>
      </c>
      <c r="R92" s="253">
        <v>2125</v>
      </c>
      <c r="S92" s="231">
        <f t="shared" ref="S92:S98" si="23">R92*Q92*O92</f>
        <v>44625</v>
      </c>
      <c r="T92" s="246">
        <v>1</v>
      </c>
      <c r="U92" s="227" t="s">
        <v>10</v>
      </c>
      <c r="V92" s="261">
        <v>57</v>
      </c>
      <c r="W92" s="230">
        <v>1770</v>
      </c>
      <c r="X92" s="255">
        <f t="shared" ref="X92:X94" si="24">W92*V92*T92</f>
        <v>100890</v>
      </c>
      <c r="Y92" s="281"/>
      <c r="Z92" s="281"/>
      <c r="AA92" s="281"/>
      <c r="AB92" s="281"/>
      <c r="AC92" s="281"/>
    </row>
    <row r="93" spans="1:29" s="210" customFormat="1" ht="15" customHeight="1">
      <c r="A93" s="215"/>
      <c r="B93" s="382" t="s">
        <v>166</v>
      </c>
      <c r="C93" s="383"/>
      <c r="D93" s="384"/>
      <c r="E93" s="269">
        <v>1</v>
      </c>
      <c r="F93" s="227" t="s">
        <v>10</v>
      </c>
      <c r="G93" s="267">
        <v>21</v>
      </c>
      <c r="H93" s="235">
        <v>1100</v>
      </c>
      <c r="I93" s="231">
        <f t="shared" si="21"/>
        <v>23100</v>
      </c>
      <c r="J93" s="269">
        <v>1</v>
      </c>
      <c r="K93" s="227" t="s">
        <v>10</v>
      </c>
      <c r="L93" s="261">
        <v>30</v>
      </c>
      <c r="M93" s="230">
        <v>2010.4</v>
      </c>
      <c r="N93" s="231">
        <f t="shared" si="22"/>
        <v>60312</v>
      </c>
      <c r="O93" s="273">
        <v>0</v>
      </c>
      <c r="P93" s="227" t="s">
        <v>10</v>
      </c>
      <c r="Q93" s="261">
        <v>21</v>
      </c>
      <c r="R93" s="272">
        <v>1500</v>
      </c>
      <c r="S93" s="231">
        <f t="shared" si="23"/>
        <v>0</v>
      </c>
      <c r="T93" s="246">
        <v>0</v>
      </c>
      <c r="U93" s="227" t="s">
        <v>10</v>
      </c>
      <c r="V93" s="152"/>
      <c r="W93" s="230"/>
      <c r="X93" s="255">
        <f t="shared" si="24"/>
        <v>0</v>
      </c>
      <c r="Y93" s="281"/>
      <c r="Z93" s="281"/>
      <c r="AA93" s="281"/>
      <c r="AB93" s="281"/>
      <c r="AC93" s="281"/>
    </row>
    <row r="94" spans="1:29" s="210" customFormat="1" ht="15" customHeight="1">
      <c r="A94" s="215"/>
      <c r="B94" s="347" t="s">
        <v>83</v>
      </c>
      <c r="C94" s="283"/>
      <c r="D94" s="284"/>
      <c r="E94" s="246">
        <v>1</v>
      </c>
      <c r="F94" s="227" t="s">
        <v>10</v>
      </c>
      <c r="G94" s="200">
        <v>21</v>
      </c>
      <c r="H94" s="235">
        <v>1100</v>
      </c>
      <c r="I94" s="231">
        <f t="shared" si="21"/>
        <v>23100</v>
      </c>
      <c r="J94" s="246">
        <v>1</v>
      </c>
      <c r="K94" s="227" t="s">
        <v>10</v>
      </c>
      <c r="L94" s="152">
        <v>30</v>
      </c>
      <c r="M94" s="230">
        <v>1502.78</v>
      </c>
      <c r="N94" s="231">
        <f t="shared" si="22"/>
        <v>45083.4</v>
      </c>
      <c r="O94" s="246">
        <v>1</v>
      </c>
      <c r="P94" s="227" t="s">
        <v>10</v>
      </c>
      <c r="Q94" s="261">
        <v>21</v>
      </c>
      <c r="R94" s="253">
        <v>1500</v>
      </c>
      <c r="S94" s="231">
        <f t="shared" si="23"/>
        <v>31500</v>
      </c>
      <c r="T94" s="246">
        <v>1</v>
      </c>
      <c r="U94" s="227" t="s">
        <v>10</v>
      </c>
      <c r="V94" s="261">
        <v>57</v>
      </c>
      <c r="W94" s="230">
        <v>1180</v>
      </c>
      <c r="X94" s="255">
        <f t="shared" si="24"/>
        <v>67260</v>
      </c>
      <c r="Y94" s="281"/>
      <c r="Z94" s="281"/>
      <c r="AA94" s="281"/>
      <c r="AB94" s="281"/>
      <c r="AC94" s="281"/>
    </row>
    <row r="95" spans="1:29" s="210" customFormat="1" ht="15" customHeight="1">
      <c r="A95" s="215"/>
      <c r="B95" s="347" t="s">
        <v>57</v>
      </c>
      <c r="C95" s="283"/>
      <c r="D95" s="284"/>
      <c r="E95" s="246">
        <v>1</v>
      </c>
      <c r="F95" s="227" t="s">
        <v>10</v>
      </c>
      <c r="G95" s="200">
        <v>21</v>
      </c>
      <c r="H95" s="235">
        <v>1100</v>
      </c>
      <c r="I95" s="231">
        <f t="shared" si="21"/>
        <v>23100</v>
      </c>
      <c r="J95" s="246">
        <v>1</v>
      </c>
      <c r="K95" s="227" t="s">
        <v>10</v>
      </c>
      <c r="L95" s="152">
        <v>30</v>
      </c>
      <c r="M95" s="230">
        <v>1910.37</v>
      </c>
      <c r="N95" s="231">
        <f t="shared" si="22"/>
        <v>57311.1</v>
      </c>
      <c r="O95" s="246">
        <v>1</v>
      </c>
      <c r="P95" s="227" t="s">
        <v>10</v>
      </c>
      <c r="Q95" s="261">
        <v>21</v>
      </c>
      <c r="R95" s="253">
        <v>1875</v>
      </c>
      <c r="S95" s="231">
        <f t="shared" si="23"/>
        <v>39375</v>
      </c>
      <c r="T95" s="246">
        <v>1</v>
      </c>
      <c r="U95" s="227" t="s">
        <v>10</v>
      </c>
      <c r="V95" s="261">
        <v>57</v>
      </c>
      <c r="W95" s="230">
        <v>1062</v>
      </c>
      <c r="X95" s="255">
        <f>W95*T95*V95</f>
        <v>60534</v>
      </c>
      <c r="Y95" s="281"/>
      <c r="Z95" s="281"/>
      <c r="AA95" s="281"/>
      <c r="AB95" s="281"/>
      <c r="AC95" s="281"/>
    </row>
    <row r="96" spans="1:29" s="210" customFormat="1" ht="15" customHeight="1">
      <c r="A96" s="215"/>
      <c r="B96" s="347" t="s">
        <v>68</v>
      </c>
      <c r="C96" s="283"/>
      <c r="D96" s="284"/>
      <c r="E96" s="246">
        <v>4</v>
      </c>
      <c r="F96" s="227" t="s">
        <v>10</v>
      </c>
      <c r="G96" s="200">
        <v>21</v>
      </c>
      <c r="H96" s="235">
        <v>900</v>
      </c>
      <c r="I96" s="231">
        <f t="shared" si="21"/>
        <v>75600</v>
      </c>
      <c r="J96" s="246">
        <v>2</v>
      </c>
      <c r="K96" s="227" t="s">
        <v>10</v>
      </c>
      <c r="L96" s="152">
        <v>30</v>
      </c>
      <c r="M96" s="235">
        <v>1807.85</v>
      </c>
      <c r="N96" s="231">
        <f t="shared" si="22"/>
        <v>108471</v>
      </c>
      <c r="O96" s="246">
        <v>4</v>
      </c>
      <c r="P96" s="227" t="s">
        <v>10</v>
      </c>
      <c r="Q96" s="261">
        <v>21</v>
      </c>
      <c r="R96" s="272">
        <v>1437.5</v>
      </c>
      <c r="S96" s="231">
        <v>30187.5</v>
      </c>
      <c r="T96" s="246">
        <v>4</v>
      </c>
      <c r="U96" s="227" t="s">
        <v>10</v>
      </c>
      <c r="V96" s="261">
        <v>57</v>
      </c>
      <c r="W96" s="230">
        <v>1062</v>
      </c>
      <c r="X96" s="255">
        <f>W96*T96*V96</f>
        <v>242136</v>
      </c>
      <c r="Y96" s="281"/>
      <c r="Z96" s="281"/>
      <c r="AA96" s="281"/>
      <c r="AB96" s="281"/>
      <c r="AC96" s="281"/>
    </row>
    <row r="97" spans="1:29" s="210" customFormat="1" ht="15" customHeight="1">
      <c r="A97" s="215"/>
      <c r="B97" s="347" t="s">
        <v>69</v>
      </c>
      <c r="C97" s="283"/>
      <c r="D97" s="284"/>
      <c r="E97" s="246">
        <v>2</v>
      </c>
      <c r="F97" s="227" t="s">
        <v>10</v>
      </c>
      <c r="G97" s="200">
        <v>21</v>
      </c>
      <c r="H97" s="235">
        <v>900</v>
      </c>
      <c r="I97" s="231">
        <f t="shared" si="21"/>
        <v>37800</v>
      </c>
      <c r="J97" s="246">
        <v>2</v>
      </c>
      <c r="K97" s="227" t="s">
        <v>10</v>
      </c>
      <c r="L97" s="152">
        <v>30</v>
      </c>
      <c r="M97" s="235">
        <v>1807.85</v>
      </c>
      <c r="N97" s="231">
        <f t="shared" si="22"/>
        <v>108471</v>
      </c>
      <c r="O97" s="246">
        <v>2</v>
      </c>
      <c r="P97" s="227" t="s">
        <v>10</v>
      </c>
      <c r="Q97" s="261">
        <v>21</v>
      </c>
      <c r="R97" s="253">
        <v>1562.5</v>
      </c>
      <c r="S97" s="231">
        <v>32812.5</v>
      </c>
      <c r="T97" s="246">
        <v>2</v>
      </c>
      <c r="U97" s="227" t="s">
        <v>10</v>
      </c>
      <c r="V97" s="261">
        <v>57</v>
      </c>
      <c r="W97" s="230">
        <v>1062</v>
      </c>
      <c r="X97" s="255">
        <f>W97*V97*T97</f>
        <v>121068</v>
      </c>
      <c r="Y97" s="281"/>
      <c r="Z97" s="281"/>
      <c r="AA97" s="281"/>
      <c r="AB97" s="281"/>
      <c r="AC97" s="281"/>
    </row>
    <row r="98" spans="1:29" s="210" customFormat="1" ht="15" customHeight="1">
      <c r="A98" s="215"/>
      <c r="B98" s="347" t="s">
        <v>147</v>
      </c>
      <c r="C98" s="283"/>
      <c r="D98" s="284"/>
      <c r="E98" s="246">
        <v>0</v>
      </c>
      <c r="F98" s="227"/>
      <c r="G98" s="200"/>
      <c r="H98" s="235"/>
      <c r="I98" s="231"/>
      <c r="J98" s="246">
        <v>2</v>
      </c>
      <c r="K98" s="227" t="s">
        <v>10</v>
      </c>
      <c r="L98" s="152">
        <v>30</v>
      </c>
      <c r="M98" s="235">
        <v>1402.76</v>
      </c>
      <c r="N98" s="231">
        <f>M98*L98*J98</f>
        <v>84165.6</v>
      </c>
      <c r="O98" s="246">
        <v>0</v>
      </c>
      <c r="P98" s="227" t="s">
        <v>10</v>
      </c>
      <c r="Q98" s="261">
        <v>21</v>
      </c>
      <c r="R98" s="235">
        <v>0</v>
      </c>
      <c r="S98" s="231">
        <f t="shared" si="23"/>
        <v>0</v>
      </c>
      <c r="T98" s="247">
        <f>SUM(T92:T97)</f>
        <v>9</v>
      </c>
      <c r="U98" s="227"/>
      <c r="V98" s="144"/>
      <c r="W98" s="230"/>
      <c r="X98" s="258">
        <f>SUM(X92:X97)</f>
        <v>591888</v>
      </c>
      <c r="Y98" s="281"/>
      <c r="Z98" s="281"/>
      <c r="AA98" s="281"/>
      <c r="AB98" s="281"/>
      <c r="AC98" s="281"/>
    </row>
    <row r="99" spans="1:29" s="210" customFormat="1" ht="15" customHeight="1">
      <c r="A99" s="215"/>
      <c r="B99" s="348" t="s">
        <v>51</v>
      </c>
      <c r="C99" s="370"/>
      <c r="D99" s="371"/>
      <c r="E99" s="247">
        <f>SUM(E92:E98)</f>
        <v>10</v>
      </c>
      <c r="F99" s="227"/>
      <c r="G99" s="144"/>
      <c r="H99" s="234"/>
      <c r="I99" s="236">
        <f>SUM(I92:I97)</f>
        <v>207900</v>
      </c>
      <c r="J99" s="247">
        <f>SUM(J92:J98)</f>
        <v>10</v>
      </c>
      <c r="K99" s="227"/>
      <c r="L99" s="144"/>
      <c r="M99" s="234"/>
      <c r="N99" s="236">
        <f>SUM(N92:N98)</f>
        <v>524126.1</v>
      </c>
      <c r="O99" s="247">
        <f>SUM(O92:O98)</f>
        <v>9</v>
      </c>
      <c r="P99" s="227"/>
      <c r="Q99" s="144"/>
      <c r="R99" s="234"/>
      <c r="S99" s="236">
        <f>SUM(S92:S97)</f>
        <v>178500</v>
      </c>
      <c r="T99" s="246"/>
      <c r="U99" s="227"/>
      <c r="V99" s="152"/>
      <c r="W99" s="230"/>
      <c r="X99" s="255"/>
      <c r="Y99" s="281"/>
      <c r="Z99" s="281"/>
      <c r="AA99" s="281"/>
      <c r="AB99" s="281"/>
      <c r="AC99" s="281"/>
    </row>
    <row r="100" spans="1:29" s="210" customFormat="1" ht="15" customHeight="1">
      <c r="A100" s="215"/>
      <c r="B100" s="180"/>
      <c r="C100" s="181"/>
      <c r="D100" s="182"/>
      <c r="E100" s="245"/>
      <c r="F100" s="227"/>
      <c r="G100" s="144"/>
      <c r="H100" s="234"/>
      <c r="I100" s="236"/>
      <c r="J100" s="245"/>
      <c r="K100" s="227"/>
      <c r="L100" s="144"/>
      <c r="M100" s="234"/>
      <c r="N100" s="236"/>
      <c r="O100" s="245"/>
      <c r="P100" s="227"/>
      <c r="Q100" s="144"/>
      <c r="R100" s="234"/>
      <c r="S100" s="236"/>
      <c r="T100" s="246"/>
      <c r="U100" s="227"/>
      <c r="V100" s="152"/>
      <c r="W100" s="230"/>
      <c r="X100" s="255"/>
      <c r="Y100" s="281"/>
      <c r="Z100" s="281"/>
      <c r="AA100" s="281"/>
      <c r="AB100" s="281"/>
      <c r="AC100" s="281"/>
    </row>
    <row r="101" spans="1:29" s="210" customFormat="1" ht="15" customHeight="1">
      <c r="A101" s="141" t="s">
        <v>82</v>
      </c>
      <c r="B101" s="351" t="s">
        <v>140</v>
      </c>
      <c r="C101" s="283"/>
      <c r="D101" s="284"/>
      <c r="E101" s="245"/>
      <c r="F101" s="227"/>
      <c r="G101" s="144"/>
      <c r="H101" s="234"/>
      <c r="I101" s="231"/>
      <c r="J101" s="245"/>
      <c r="K101" s="227"/>
      <c r="L101" s="144"/>
      <c r="M101" s="230"/>
      <c r="N101" s="231"/>
      <c r="O101" s="245"/>
      <c r="P101" s="227"/>
      <c r="Q101" s="144"/>
      <c r="R101" s="234"/>
      <c r="S101" s="231"/>
      <c r="T101" s="246"/>
      <c r="U101" s="227"/>
      <c r="V101" s="152"/>
      <c r="W101" s="230"/>
      <c r="X101" s="255"/>
      <c r="Y101" s="281"/>
      <c r="Z101" s="281"/>
      <c r="AA101" s="281"/>
      <c r="AB101" s="281"/>
      <c r="AC101" s="281"/>
    </row>
    <row r="102" spans="1:29" s="210" customFormat="1" ht="15" customHeight="1">
      <c r="A102" s="141"/>
      <c r="B102" s="385" t="s">
        <v>167</v>
      </c>
      <c r="C102" s="386"/>
      <c r="D102" s="387"/>
      <c r="E102" s="269">
        <v>1</v>
      </c>
      <c r="F102" s="227" t="s">
        <v>10</v>
      </c>
      <c r="G102" s="261">
        <v>5</v>
      </c>
      <c r="H102" s="235">
        <v>1500</v>
      </c>
      <c r="I102" s="231">
        <f>H102*G102*E102</f>
        <v>7500</v>
      </c>
      <c r="J102" s="269">
        <v>1</v>
      </c>
      <c r="K102" s="227" t="s">
        <v>10</v>
      </c>
      <c r="L102" s="261">
        <v>3</v>
      </c>
      <c r="M102" s="230">
        <v>3814.13</v>
      </c>
      <c r="N102" s="231">
        <f>M102*L102*J102</f>
        <v>11442.39</v>
      </c>
      <c r="O102" s="269">
        <v>0</v>
      </c>
      <c r="P102" s="227" t="s">
        <v>10</v>
      </c>
      <c r="Q102" s="261">
        <v>8</v>
      </c>
      <c r="R102" s="235">
        <v>1500</v>
      </c>
      <c r="S102" s="231">
        <f t="shared" ref="S102:S109" si="25">R102*Q102*O102</f>
        <v>0</v>
      </c>
      <c r="T102" s="246">
        <v>0</v>
      </c>
      <c r="U102" s="227" t="s">
        <v>10</v>
      </c>
      <c r="V102" s="152"/>
      <c r="W102" s="230"/>
      <c r="X102" s="255"/>
      <c r="Y102" s="281"/>
      <c r="Z102" s="281"/>
      <c r="AA102" s="281"/>
      <c r="AB102" s="281"/>
      <c r="AC102" s="281"/>
    </row>
    <row r="103" spans="1:29" s="210" customFormat="1" ht="15" customHeight="1">
      <c r="A103" s="215"/>
      <c r="B103" s="347" t="s">
        <v>165</v>
      </c>
      <c r="C103" s="283"/>
      <c r="D103" s="284"/>
      <c r="E103" s="246">
        <v>1</v>
      </c>
      <c r="F103" s="227" t="s">
        <v>10</v>
      </c>
      <c r="G103" s="152">
        <f t="shared" ref="G103:G110" si="26">3*1.5</f>
        <v>4.5</v>
      </c>
      <c r="H103" s="235">
        <v>1200</v>
      </c>
      <c r="I103" s="231">
        <f>H103*G103*E103</f>
        <v>5400</v>
      </c>
      <c r="J103" s="246">
        <v>1</v>
      </c>
      <c r="K103" s="227" t="s">
        <v>10</v>
      </c>
      <c r="L103" s="152">
        <v>3</v>
      </c>
      <c r="M103" s="230">
        <v>2572.9</v>
      </c>
      <c r="N103" s="231">
        <f>M103*L103*J103</f>
        <v>7718.7000000000007</v>
      </c>
      <c r="O103" s="246">
        <v>1</v>
      </c>
      <c r="P103" s="227" t="s">
        <v>10</v>
      </c>
      <c r="Q103" s="152">
        <v>8</v>
      </c>
      <c r="R103" s="253">
        <v>2125</v>
      </c>
      <c r="S103" s="231">
        <f t="shared" si="25"/>
        <v>17000</v>
      </c>
      <c r="T103" s="246">
        <v>1</v>
      </c>
      <c r="U103" s="227" t="s">
        <v>10</v>
      </c>
      <c r="V103" s="270">
        <v>6</v>
      </c>
      <c r="W103" s="272">
        <v>1770</v>
      </c>
      <c r="X103" s="255">
        <f>W103*V103*T103</f>
        <v>10620</v>
      </c>
      <c r="Y103" s="281"/>
      <c r="Z103" s="281"/>
      <c r="AA103" s="281"/>
      <c r="AB103" s="281"/>
      <c r="AC103" s="281"/>
    </row>
    <row r="104" spans="1:29" s="210" customFormat="1" ht="15" customHeight="1">
      <c r="A104" s="215"/>
      <c r="B104" s="382" t="s">
        <v>166</v>
      </c>
      <c r="C104" s="383"/>
      <c r="D104" s="384"/>
      <c r="E104" s="269">
        <v>1</v>
      </c>
      <c r="F104" s="227" t="s">
        <v>10</v>
      </c>
      <c r="G104" s="261">
        <v>5</v>
      </c>
      <c r="H104" s="235">
        <v>1100</v>
      </c>
      <c r="I104" s="231">
        <f>H104*G104*E104</f>
        <v>5500</v>
      </c>
      <c r="J104" s="269">
        <v>1</v>
      </c>
      <c r="K104" s="227" t="s">
        <v>10</v>
      </c>
      <c r="L104" s="261">
        <v>3</v>
      </c>
      <c r="M104" s="230">
        <v>2572.9</v>
      </c>
      <c r="N104" s="231">
        <f>M104*L104*J104</f>
        <v>7718.7000000000007</v>
      </c>
      <c r="O104" s="269">
        <v>0</v>
      </c>
      <c r="P104" s="227" t="s">
        <v>10</v>
      </c>
      <c r="Q104" s="261">
        <v>8</v>
      </c>
      <c r="R104" s="235">
        <v>1100</v>
      </c>
      <c r="S104" s="231">
        <f t="shared" si="25"/>
        <v>0</v>
      </c>
      <c r="T104" s="246">
        <v>0</v>
      </c>
      <c r="U104" s="227" t="s">
        <v>10</v>
      </c>
      <c r="V104" s="252"/>
      <c r="W104" s="275"/>
      <c r="X104" s="255"/>
      <c r="Y104" s="281"/>
      <c r="Z104" s="281"/>
      <c r="AA104" s="281"/>
      <c r="AB104" s="281"/>
      <c r="AC104" s="281"/>
    </row>
    <row r="105" spans="1:29" s="210" customFormat="1" ht="15" customHeight="1">
      <c r="A105" s="215"/>
      <c r="B105" s="347" t="s">
        <v>141</v>
      </c>
      <c r="C105" s="283"/>
      <c r="D105" s="284"/>
      <c r="E105" s="246">
        <v>1</v>
      </c>
      <c r="F105" s="227" t="s">
        <v>10</v>
      </c>
      <c r="G105" s="152">
        <f t="shared" si="26"/>
        <v>4.5</v>
      </c>
      <c r="H105" s="235">
        <v>1100</v>
      </c>
      <c r="I105" s="231">
        <f t="shared" ref="I105:I110" si="27">H105*G105*E105</f>
        <v>4950</v>
      </c>
      <c r="J105" s="246">
        <v>1</v>
      </c>
      <c r="K105" s="227" t="s">
        <v>10</v>
      </c>
      <c r="L105" s="152">
        <v>3</v>
      </c>
      <c r="M105" s="235">
        <v>1909.03</v>
      </c>
      <c r="N105" s="231">
        <f t="shared" ref="N105:N108" si="28">M105*L105*J105</f>
        <v>5727.09</v>
      </c>
      <c r="O105" s="246">
        <v>1</v>
      </c>
      <c r="P105" s="227" t="s">
        <v>10</v>
      </c>
      <c r="Q105" s="152">
        <v>8</v>
      </c>
      <c r="R105" s="253">
        <v>1500</v>
      </c>
      <c r="S105" s="231">
        <f t="shared" si="25"/>
        <v>12000</v>
      </c>
      <c r="T105" s="246">
        <v>1</v>
      </c>
      <c r="U105" s="227" t="s">
        <v>10</v>
      </c>
      <c r="V105" s="270">
        <v>6</v>
      </c>
      <c r="W105" s="272">
        <v>1180</v>
      </c>
      <c r="X105" s="255">
        <f t="shared" ref="X105:X110" si="29">W105*V105*T105</f>
        <v>7080</v>
      </c>
      <c r="Y105" s="281"/>
      <c r="Z105" s="281"/>
      <c r="AA105" s="281"/>
      <c r="AB105" s="281"/>
      <c r="AC105" s="281"/>
    </row>
    <row r="106" spans="1:29" s="210" customFormat="1" ht="15" customHeight="1">
      <c r="A106" s="215"/>
      <c r="B106" s="347" t="s">
        <v>57</v>
      </c>
      <c r="C106" s="283"/>
      <c r="D106" s="284"/>
      <c r="E106" s="246">
        <v>1</v>
      </c>
      <c r="F106" s="227" t="s">
        <v>10</v>
      </c>
      <c r="G106" s="152">
        <f t="shared" si="26"/>
        <v>4.5</v>
      </c>
      <c r="H106" s="235">
        <v>1100</v>
      </c>
      <c r="I106" s="231">
        <f t="shared" si="27"/>
        <v>4950</v>
      </c>
      <c r="J106" s="246">
        <v>1</v>
      </c>
      <c r="K106" s="227" t="s">
        <v>10</v>
      </c>
      <c r="L106" s="152">
        <v>3</v>
      </c>
      <c r="M106" s="235">
        <v>2441.62</v>
      </c>
      <c r="N106" s="231">
        <f t="shared" si="28"/>
        <v>7324.86</v>
      </c>
      <c r="O106" s="246">
        <v>1</v>
      </c>
      <c r="P106" s="227" t="s">
        <v>10</v>
      </c>
      <c r="Q106" s="152">
        <v>8</v>
      </c>
      <c r="R106" s="253">
        <v>1875</v>
      </c>
      <c r="S106" s="231">
        <f t="shared" si="25"/>
        <v>15000</v>
      </c>
      <c r="T106" s="246">
        <v>1</v>
      </c>
      <c r="U106" s="227" t="s">
        <v>10</v>
      </c>
      <c r="V106" s="270">
        <v>6</v>
      </c>
      <c r="W106" s="272">
        <v>1062</v>
      </c>
      <c r="X106" s="255">
        <f t="shared" si="29"/>
        <v>6372</v>
      </c>
      <c r="Y106" s="281"/>
      <c r="Z106" s="281"/>
      <c r="AA106" s="281"/>
      <c r="AB106" s="281"/>
      <c r="AC106" s="281"/>
    </row>
    <row r="107" spans="1:29" s="210" customFormat="1" ht="15" customHeight="1">
      <c r="A107" s="215"/>
      <c r="B107" s="347" t="s">
        <v>68</v>
      </c>
      <c r="C107" s="283"/>
      <c r="D107" s="284"/>
      <c r="E107" s="246">
        <v>3</v>
      </c>
      <c r="F107" s="227" t="s">
        <v>10</v>
      </c>
      <c r="G107" s="152">
        <f t="shared" si="26"/>
        <v>4.5</v>
      </c>
      <c r="H107" s="235">
        <v>900</v>
      </c>
      <c r="I107" s="231">
        <f t="shared" si="27"/>
        <v>12150</v>
      </c>
      <c r="J107" s="246">
        <v>3</v>
      </c>
      <c r="K107" s="227" t="s">
        <v>10</v>
      </c>
      <c r="L107" s="152">
        <v>3</v>
      </c>
      <c r="M107" s="235">
        <v>2307.85</v>
      </c>
      <c r="N107" s="231">
        <f t="shared" si="28"/>
        <v>20770.649999999998</v>
      </c>
      <c r="O107" s="246">
        <v>3</v>
      </c>
      <c r="P107" s="227" t="s">
        <v>10</v>
      </c>
      <c r="Q107" s="152">
        <v>8</v>
      </c>
      <c r="R107" s="253">
        <v>1437.5</v>
      </c>
      <c r="S107" s="231">
        <v>11500</v>
      </c>
      <c r="T107" s="246">
        <v>3</v>
      </c>
      <c r="U107" s="227" t="s">
        <v>10</v>
      </c>
      <c r="V107" s="270">
        <v>6</v>
      </c>
      <c r="W107" s="272">
        <v>1062</v>
      </c>
      <c r="X107" s="255">
        <f t="shared" si="29"/>
        <v>19116</v>
      </c>
      <c r="Y107" s="281"/>
      <c r="Z107" s="281"/>
      <c r="AA107" s="281"/>
      <c r="AB107" s="281"/>
      <c r="AC107" s="281"/>
    </row>
    <row r="108" spans="1:29" s="210" customFormat="1" ht="15" customHeight="1">
      <c r="A108" s="215"/>
      <c r="B108" s="347" t="s">
        <v>69</v>
      </c>
      <c r="C108" s="283"/>
      <c r="D108" s="284"/>
      <c r="E108" s="246">
        <v>3</v>
      </c>
      <c r="F108" s="227" t="s">
        <v>10</v>
      </c>
      <c r="G108" s="152">
        <f t="shared" si="26"/>
        <v>4.5</v>
      </c>
      <c r="H108" s="235">
        <v>900</v>
      </c>
      <c r="I108" s="231">
        <f t="shared" si="27"/>
        <v>12150</v>
      </c>
      <c r="J108" s="246">
        <v>3</v>
      </c>
      <c r="K108" s="227" t="s">
        <v>10</v>
      </c>
      <c r="L108" s="152">
        <v>3</v>
      </c>
      <c r="M108" s="235">
        <v>2307.85</v>
      </c>
      <c r="N108" s="231">
        <f t="shared" si="28"/>
        <v>20770.649999999998</v>
      </c>
      <c r="O108" s="246">
        <v>3</v>
      </c>
      <c r="P108" s="227" t="s">
        <v>10</v>
      </c>
      <c r="Q108" s="152">
        <v>8</v>
      </c>
      <c r="R108" s="253">
        <v>1562.5</v>
      </c>
      <c r="S108" s="231">
        <v>12500</v>
      </c>
      <c r="T108" s="246">
        <v>3</v>
      </c>
      <c r="U108" s="227" t="s">
        <v>10</v>
      </c>
      <c r="V108" s="270">
        <v>6</v>
      </c>
      <c r="W108" s="272">
        <v>1062</v>
      </c>
      <c r="X108" s="255">
        <f t="shared" si="29"/>
        <v>19116</v>
      </c>
      <c r="Y108" s="281"/>
      <c r="Z108" s="281"/>
      <c r="AA108" s="281"/>
      <c r="AB108" s="281"/>
      <c r="AC108" s="281"/>
    </row>
    <row r="109" spans="1:29" s="210" customFormat="1" ht="15" customHeight="1">
      <c r="A109" s="215"/>
      <c r="B109" s="178"/>
      <c r="C109" s="183" t="s">
        <v>142</v>
      </c>
      <c r="D109" s="179"/>
      <c r="E109" s="246">
        <v>1</v>
      </c>
      <c r="F109" s="227" t="s">
        <v>10</v>
      </c>
      <c r="G109" s="152">
        <f t="shared" si="26"/>
        <v>4.5</v>
      </c>
      <c r="H109" s="235">
        <v>900</v>
      </c>
      <c r="I109" s="231">
        <f>H109*G109*E109</f>
        <v>4050</v>
      </c>
      <c r="J109" s="246">
        <v>1</v>
      </c>
      <c r="K109" s="227" t="s">
        <v>10</v>
      </c>
      <c r="L109" s="152">
        <v>3</v>
      </c>
      <c r="M109" s="235">
        <v>1909.03</v>
      </c>
      <c r="N109" s="231">
        <f>M109*L109*J109</f>
        <v>5727.09</v>
      </c>
      <c r="O109" s="246">
        <v>1</v>
      </c>
      <c r="P109" s="227" t="s">
        <v>10</v>
      </c>
      <c r="Q109" s="152">
        <v>8</v>
      </c>
      <c r="R109" s="253">
        <v>1625</v>
      </c>
      <c r="S109" s="231">
        <f t="shared" si="25"/>
        <v>13000</v>
      </c>
      <c r="T109" s="246">
        <v>1</v>
      </c>
      <c r="U109" s="227" t="s">
        <v>10</v>
      </c>
      <c r="V109" s="270">
        <v>6</v>
      </c>
      <c r="W109" s="272">
        <v>944</v>
      </c>
      <c r="X109" s="255">
        <f t="shared" si="29"/>
        <v>5664</v>
      </c>
      <c r="Y109" s="281"/>
      <c r="Z109" s="281"/>
      <c r="AA109" s="281"/>
      <c r="AB109" s="281"/>
      <c r="AC109" s="281"/>
    </row>
    <row r="110" spans="1:29" s="210" customFormat="1" ht="15" customHeight="1">
      <c r="A110" s="215"/>
      <c r="B110" s="347" t="s">
        <v>143</v>
      </c>
      <c r="C110" s="283"/>
      <c r="D110" s="284"/>
      <c r="E110" s="246">
        <v>3</v>
      </c>
      <c r="F110" s="227" t="s">
        <v>10</v>
      </c>
      <c r="G110" s="152">
        <f t="shared" si="26"/>
        <v>4.5</v>
      </c>
      <c r="H110" s="235">
        <v>700</v>
      </c>
      <c r="I110" s="231">
        <f t="shared" si="27"/>
        <v>9450</v>
      </c>
      <c r="J110" s="246">
        <v>3</v>
      </c>
      <c r="K110" s="227" t="s">
        <v>10</v>
      </c>
      <c r="L110" s="152">
        <v>3</v>
      </c>
      <c r="M110" s="235">
        <v>1777.76</v>
      </c>
      <c r="N110" s="231">
        <f t="shared" ref="N110" si="30">M110*L110*J110</f>
        <v>15999.84</v>
      </c>
      <c r="O110" s="246">
        <v>3</v>
      </c>
      <c r="P110" s="227" t="s">
        <v>10</v>
      </c>
      <c r="Q110" s="152">
        <v>8</v>
      </c>
      <c r="R110" s="253">
        <v>1312.5</v>
      </c>
      <c r="S110" s="272">
        <v>10500</v>
      </c>
      <c r="T110" s="246">
        <v>3</v>
      </c>
      <c r="U110" s="227" t="s">
        <v>10</v>
      </c>
      <c r="V110" s="270">
        <v>6</v>
      </c>
      <c r="W110" s="272">
        <v>826</v>
      </c>
      <c r="X110" s="255">
        <f t="shared" si="29"/>
        <v>14868</v>
      </c>
      <c r="Y110" s="281"/>
      <c r="Z110" s="281"/>
      <c r="AA110" s="281"/>
      <c r="AB110" s="281"/>
      <c r="AC110" s="281"/>
    </row>
    <row r="111" spans="1:29" s="210" customFormat="1" ht="15" customHeight="1">
      <c r="A111" s="215"/>
      <c r="B111" s="348" t="s">
        <v>51</v>
      </c>
      <c r="C111" s="370"/>
      <c r="D111" s="371"/>
      <c r="E111" s="247">
        <f>SUM(E103:E110)</f>
        <v>14</v>
      </c>
      <c r="F111" s="227"/>
      <c r="G111" s="144"/>
      <c r="H111" s="234"/>
      <c r="I111" s="236">
        <f>SUM(I102:I110)</f>
        <v>66100</v>
      </c>
      <c r="J111" s="247">
        <f>SUM(J103:J110)</f>
        <v>14</v>
      </c>
      <c r="K111" s="227"/>
      <c r="L111" s="144"/>
      <c r="M111" s="234"/>
      <c r="N111" s="236">
        <f>SUM(N102:N110)</f>
        <v>103199.96999999999</v>
      </c>
      <c r="O111" s="247">
        <f>SUM(O103:O110)</f>
        <v>13</v>
      </c>
      <c r="P111" s="227"/>
      <c r="Q111" s="144"/>
      <c r="R111" s="234"/>
      <c r="S111" s="236">
        <f>SUM(S102:S110)</f>
        <v>91500</v>
      </c>
      <c r="T111" s="247">
        <f>SUM(T102:T110)</f>
        <v>13</v>
      </c>
      <c r="U111" s="227"/>
      <c r="V111" s="152"/>
      <c r="W111" s="230"/>
      <c r="X111" s="236">
        <f>SUM(X103:X110)</f>
        <v>82836</v>
      </c>
      <c r="Y111" s="281"/>
      <c r="Z111" s="281"/>
      <c r="AA111" s="281"/>
      <c r="AB111" s="281"/>
      <c r="AC111" s="281"/>
    </row>
    <row r="112" spans="1:29" s="210" customFormat="1" ht="15" customHeight="1">
      <c r="A112" s="215"/>
      <c r="B112" s="180"/>
      <c r="C112" s="181"/>
      <c r="D112" s="182"/>
      <c r="E112" s="247"/>
      <c r="F112" s="227"/>
      <c r="G112" s="144"/>
      <c r="H112" s="234"/>
      <c r="I112" s="236"/>
      <c r="J112" s="247"/>
      <c r="K112" s="227"/>
      <c r="L112" s="144"/>
      <c r="M112" s="234"/>
      <c r="N112" s="236"/>
      <c r="O112" s="247"/>
      <c r="P112" s="227"/>
      <c r="Q112" s="144"/>
      <c r="R112" s="234"/>
      <c r="S112" s="236" t="s">
        <v>50</v>
      </c>
      <c r="T112" s="246"/>
      <c r="U112" s="227"/>
      <c r="V112" s="152"/>
      <c r="W112" s="230"/>
      <c r="X112" s="255"/>
      <c r="Y112" s="281"/>
      <c r="Z112" s="281"/>
      <c r="AA112" s="281"/>
      <c r="AB112" s="281"/>
      <c r="AC112" s="281"/>
    </row>
    <row r="113" spans="1:29" s="210" customFormat="1" ht="15" customHeight="1">
      <c r="A113" s="141" t="s">
        <v>73</v>
      </c>
      <c r="B113" s="351" t="s">
        <v>144</v>
      </c>
      <c r="C113" s="283"/>
      <c r="D113" s="284"/>
      <c r="E113" s="245"/>
      <c r="F113" s="227"/>
      <c r="G113" s="144"/>
      <c r="H113" s="234"/>
      <c r="I113" s="231"/>
      <c r="J113" s="245"/>
      <c r="K113" s="227"/>
      <c r="L113" s="144"/>
      <c r="M113" s="234"/>
      <c r="N113" s="231"/>
      <c r="O113" s="245"/>
      <c r="P113" s="227"/>
      <c r="Q113" s="144"/>
      <c r="R113" s="234"/>
      <c r="S113" s="231"/>
      <c r="T113" s="246"/>
      <c r="U113" s="227"/>
      <c r="V113" s="152"/>
      <c r="W113" s="230"/>
      <c r="X113" s="255"/>
      <c r="Y113" s="281"/>
      <c r="Z113" s="281"/>
      <c r="AA113" s="281"/>
      <c r="AB113" s="281"/>
      <c r="AC113" s="281"/>
    </row>
    <row r="114" spans="1:29" s="210" customFormat="1" ht="15" customHeight="1">
      <c r="A114" s="215"/>
      <c r="B114" s="347" t="s">
        <v>95</v>
      </c>
      <c r="C114" s="283"/>
      <c r="D114" s="284"/>
      <c r="E114" s="246">
        <v>1</v>
      </c>
      <c r="F114" s="227" t="s">
        <v>10</v>
      </c>
      <c r="G114" s="152">
        <v>3</v>
      </c>
      <c r="H114" s="235">
        <v>1200</v>
      </c>
      <c r="I114" s="231">
        <f>H114*G114*E114</f>
        <v>3600</v>
      </c>
      <c r="J114" s="246">
        <v>1</v>
      </c>
      <c r="K114" s="227" t="s">
        <v>10</v>
      </c>
      <c r="L114" s="152">
        <v>3</v>
      </c>
      <c r="M114" s="235">
        <v>2572.9</v>
      </c>
      <c r="N114" s="231">
        <f>M114*L114*J114</f>
        <v>7718.7000000000007</v>
      </c>
      <c r="O114" s="246">
        <v>1</v>
      </c>
      <c r="P114" s="227" t="s">
        <v>10</v>
      </c>
      <c r="Q114" s="261">
        <v>3</v>
      </c>
      <c r="R114" s="253">
        <v>2125</v>
      </c>
      <c r="S114" s="231">
        <f t="shared" ref="S114:S119" si="31">R114*Q114*O114</f>
        <v>6375</v>
      </c>
      <c r="T114" s="246">
        <v>1</v>
      </c>
      <c r="U114" s="227" t="s">
        <v>10</v>
      </c>
      <c r="V114" s="152">
        <v>6</v>
      </c>
      <c r="W114" s="230">
        <v>1770</v>
      </c>
      <c r="X114" s="255">
        <f t="shared" ref="X114:X119" si="32">W114*V114*T114</f>
        <v>10620</v>
      </c>
      <c r="Y114" s="281"/>
      <c r="Z114" s="281"/>
      <c r="AA114" s="281"/>
      <c r="AB114" s="281"/>
      <c r="AC114" s="281"/>
    </row>
    <row r="115" spans="1:29" s="210" customFormat="1" ht="15" customHeight="1">
      <c r="A115" s="215"/>
      <c r="B115" s="347" t="s">
        <v>141</v>
      </c>
      <c r="C115" s="283"/>
      <c r="D115" s="284"/>
      <c r="E115" s="246">
        <v>1</v>
      </c>
      <c r="F115" s="227" t="s">
        <v>10</v>
      </c>
      <c r="G115" s="152">
        <v>3</v>
      </c>
      <c r="H115" s="235">
        <v>1100</v>
      </c>
      <c r="I115" s="231">
        <f t="shared" ref="I115:I119" si="33">H115*G115*E115</f>
        <v>3300</v>
      </c>
      <c r="J115" s="246">
        <v>1</v>
      </c>
      <c r="K115" s="227" t="s">
        <v>10</v>
      </c>
      <c r="L115" s="152">
        <v>3</v>
      </c>
      <c r="M115" s="235">
        <v>1909.03</v>
      </c>
      <c r="N115" s="231">
        <f t="shared" ref="N115:N116" si="34">M115*L115*J115</f>
        <v>5727.09</v>
      </c>
      <c r="O115" s="246">
        <v>1</v>
      </c>
      <c r="P115" s="227" t="s">
        <v>10</v>
      </c>
      <c r="Q115" s="261">
        <v>3</v>
      </c>
      <c r="R115" s="253">
        <v>1500</v>
      </c>
      <c r="S115" s="231">
        <f t="shared" si="31"/>
        <v>4500</v>
      </c>
      <c r="T115" s="246">
        <v>1</v>
      </c>
      <c r="U115" s="227" t="s">
        <v>10</v>
      </c>
      <c r="V115" s="152">
        <v>6</v>
      </c>
      <c r="W115" s="230">
        <v>1062</v>
      </c>
      <c r="X115" s="255">
        <f t="shared" si="32"/>
        <v>6372</v>
      </c>
      <c r="Y115" s="281"/>
      <c r="Z115" s="281"/>
      <c r="AA115" s="281"/>
      <c r="AB115" s="281"/>
      <c r="AC115" s="281"/>
    </row>
    <row r="116" spans="1:29" s="210" customFormat="1" ht="15" customHeight="1">
      <c r="A116" s="215"/>
      <c r="B116" s="347" t="s">
        <v>68</v>
      </c>
      <c r="C116" s="283"/>
      <c r="D116" s="284"/>
      <c r="E116" s="246">
        <v>1</v>
      </c>
      <c r="F116" s="227" t="s">
        <v>10</v>
      </c>
      <c r="G116" s="152">
        <v>3</v>
      </c>
      <c r="H116" s="235">
        <v>900</v>
      </c>
      <c r="I116" s="231">
        <f t="shared" si="33"/>
        <v>2700</v>
      </c>
      <c r="J116" s="246">
        <v>1</v>
      </c>
      <c r="K116" s="227" t="s">
        <v>10</v>
      </c>
      <c r="L116" s="152">
        <v>3</v>
      </c>
      <c r="M116" s="235">
        <v>2307.85</v>
      </c>
      <c r="N116" s="231">
        <f t="shared" si="34"/>
        <v>6923.5499999999993</v>
      </c>
      <c r="O116" s="246">
        <v>1</v>
      </c>
      <c r="P116" s="227" t="s">
        <v>10</v>
      </c>
      <c r="Q116" s="261">
        <v>3</v>
      </c>
      <c r="R116" s="253">
        <v>1437.5</v>
      </c>
      <c r="S116" s="231">
        <f t="shared" si="31"/>
        <v>4312.5</v>
      </c>
      <c r="T116" s="246">
        <v>1</v>
      </c>
      <c r="U116" s="227" t="s">
        <v>10</v>
      </c>
      <c r="V116" s="152">
        <v>6</v>
      </c>
      <c r="W116" s="230">
        <v>1062</v>
      </c>
      <c r="X116" s="255">
        <f t="shared" si="32"/>
        <v>6372</v>
      </c>
      <c r="Y116" s="281"/>
      <c r="Z116" s="281"/>
      <c r="AA116" s="281"/>
      <c r="AB116" s="281"/>
      <c r="AC116" s="281"/>
    </row>
    <row r="117" spans="1:29" s="210" customFormat="1" ht="15" customHeight="1">
      <c r="A117" s="215"/>
      <c r="B117" s="347" t="s">
        <v>69</v>
      </c>
      <c r="C117" s="283"/>
      <c r="D117" s="284"/>
      <c r="E117" s="246">
        <v>1</v>
      </c>
      <c r="F117" s="227" t="s">
        <v>10</v>
      </c>
      <c r="G117" s="152">
        <v>3</v>
      </c>
      <c r="H117" s="235">
        <v>900</v>
      </c>
      <c r="I117" s="231">
        <f t="shared" si="33"/>
        <v>2700</v>
      </c>
      <c r="J117" s="246">
        <v>1</v>
      </c>
      <c r="K117" s="227" t="s">
        <v>10</v>
      </c>
      <c r="L117" s="152">
        <v>3</v>
      </c>
      <c r="M117" s="235">
        <v>2307.85</v>
      </c>
      <c r="N117" s="231">
        <f>M117*L117*J117</f>
        <v>6923.5499999999993</v>
      </c>
      <c r="O117" s="246">
        <v>1</v>
      </c>
      <c r="P117" s="227" t="s">
        <v>10</v>
      </c>
      <c r="Q117" s="261">
        <v>3</v>
      </c>
      <c r="R117" s="253">
        <v>1562.5</v>
      </c>
      <c r="S117" s="231">
        <f t="shared" si="31"/>
        <v>4687.5</v>
      </c>
      <c r="T117" s="246">
        <v>1</v>
      </c>
      <c r="U117" s="227" t="s">
        <v>10</v>
      </c>
      <c r="V117" s="152">
        <v>6</v>
      </c>
      <c r="W117" s="230">
        <v>1062</v>
      </c>
      <c r="X117" s="255">
        <f t="shared" si="32"/>
        <v>6372</v>
      </c>
      <c r="Y117" s="281"/>
      <c r="Z117" s="281"/>
      <c r="AA117" s="281"/>
      <c r="AB117" s="281"/>
      <c r="AC117" s="281"/>
    </row>
    <row r="118" spans="1:29" s="210" customFormat="1" ht="15" customHeight="1">
      <c r="A118" s="215"/>
      <c r="B118" s="178"/>
      <c r="C118" s="183" t="s">
        <v>142</v>
      </c>
      <c r="D118" s="179"/>
      <c r="E118" s="246">
        <v>1</v>
      </c>
      <c r="F118" s="227" t="s">
        <v>10</v>
      </c>
      <c r="G118" s="152">
        <v>3</v>
      </c>
      <c r="H118" s="235">
        <v>900</v>
      </c>
      <c r="I118" s="231">
        <f>H118*G118*E118</f>
        <v>2700</v>
      </c>
      <c r="J118" s="246">
        <v>1</v>
      </c>
      <c r="K118" s="227" t="s">
        <v>10</v>
      </c>
      <c r="L118" s="152">
        <v>3</v>
      </c>
      <c r="M118" s="235">
        <v>1909.03</v>
      </c>
      <c r="N118" s="231">
        <f>M118*L118*J118</f>
        <v>5727.09</v>
      </c>
      <c r="O118" s="246">
        <v>1</v>
      </c>
      <c r="P118" s="227" t="s">
        <v>10</v>
      </c>
      <c r="Q118" s="261">
        <v>3</v>
      </c>
      <c r="R118" s="253">
        <v>1625</v>
      </c>
      <c r="S118" s="231">
        <f t="shared" si="31"/>
        <v>4875</v>
      </c>
      <c r="T118" s="246">
        <v>1</v>
      </c>
      <c r="U118" s="227" t="s">
        <v>10</v>
      </c>
      <c r="V118" s="152">
        <v>6</v>
      </c>
      <c r="W118" s="230">
        <v>944</v>
      </c>
      <c r="X118" s="255">
        <f t="shared" si="32"/>
        <v>5664</v>
      </c>
      <c r="Y118" s="281"/>
      <c r="Z118" s="281"/>
      <c r="AA118" s="281"/>
      <c r="AB118" s="281"/>
      <c r="AC118" s="281"/>
    </row>
    <row r="119" spans="1:29" s="210" customFormat="1" ht="15" customHeight="1">
      <c r="A119" s="215"/>
      <c r="B119" s="347" t="s">
        <v>143</v>
      </c>
      <c r="C119" s="283"/>
      <c r="D119" s="284"/>
      <c r="E119" s="246">
        <v>1</v>
      </c>
      <c r="F119" s="227" t="s">
        <v>10</v>
      </c>
      <c r="G119" s="152">
        <v>3</v>
      </c>
      <c r="H119" s="235">
        <v>700</v>
      </c>
      <c r="I119" s="231">
        <f t="shared" si="33"/>
        <v>2100</v>
      </c>
      <c r="J119" s="246">
        <v>1</v>
      </c>
      <c r="K119" s="227" t="s">
        <v>10</v>
      </c>
      <c r="L119" s="152">
        <v>3</v>
      </c>
      <c r="M119" s="235">
        <v>1777.76</v>
      </c>
      <c r="N119" s="231">
        <f t="shared" ref="N119" si="35">M119*L119*J119</f>
        <v>5333.28</v>
      </c>
      <c r="O119" s="246">
        <v>1</v>
      </c>
      <c r="P119" s="227" t="s">
        <v>10</v>
      </c>
      <c r="Q119" s="261">
        <v>3</v>
      </c>
      <c r="R119" s="253">
        <v>1312.5</v>
      </c>
      <c r="S119" s="231">
        <f t="shared" si="31"/>
        <v>3937.5</v>
      </c>
      <c r="T119" s="246">
        <v>1</v>
      </c>
      <c r="U119" s="227" t="s">
        <v>10</v>
      </c>
      <c r="V119" s="152">
        <v>6</v>
      </c>
      <c r="W119" s="230">
        <v>826</v>
      </c>
      <c r="X119" s="255">
        <f t="shared" si="32"/>
        <v>4956</v>
      </c>
      <c r="Y119" s="281"/>
      <c r="Z119" s="281"/>
      <c r="AA119" s="281"/>
      <c r="AB119" s="281"/>
      <c r="AC119" s="281"/>
    </row>
    <row r="120" spans="1:29" s="210" customFormat="1" ht="15" customHeight="1">
      <c r="A120" s="215"/>
      <c r="B120" s="348" t="s">
        <v>51</v>
      </c>
      <c r="C120" s="370"/>
      <c r="D120" s="371"/>
      <c r="E120" s="247">
        <f>SUM(E114:E119)</f>
        <v>6</v>
      </c>
      <c r="F120" s="227"/>
      <c r="G120" s="144"/>
      <c r="H120" s="234"/>
      <c r="I120" s="236">
        <f>SUM(I114:I119)</f>
        <v>17100</v>
      </c>
      <c r="J120" s="247">
        <f>SUM(J114:J119)</f>
        <v>6</v>
      </c>
      <c r="K120" s="227"/>
      <c r="L120" s="144"/>
      <c r="M120" s="234"/>
      <c r="N120" s="236">
        <f>SUM(N114:N119)</f>
        <v>38353.259999999995</v>
      </c>
      <c r="O120" s="247">
        <f>SUM(O114:O119)</f>
        <v>6</v>
      </c>
      <c r="P120" s="227"/>
      <c r="Q120" s="144"/>
      <c r="R120" s="234"/>
      <c r="S120" s="236">
        <f>SUM(S114:S119)</f>
        <v>28687.5</v>
      </c>
      <c r="T120" s="247">
        <f>SUM(T114:T119)</f>
        <v>6</v>
      </c>
      <c r="U120" s="227"/>
      <c r="V120" s="144"/>
      <c r="W120" s="234"/>
      <c r="X120" s="236">
        <f>SUM(X114:X119)</f>
        <v>40356</v>
      </c>
      <c r="Y120" s="281"/>
      <c r="Z120" s="281"/>
      <c r="AA120" s="281"/>
      <c r="AB120" s="281"/>
      <c r="AC120" s="281"/>
    </row>
    <row r="121" spans="1:29" s="210" customFormat="1" ht="15" customHeight="1">
      <c r="A121" s="215"/>
      <c r="B121" s="180"/>
      <c r="C121" s="181"/>
      <c r="D121" s="182"/>
      <c r="E121" s="245"/>
      <c r="F121" s="227"/>
      <c r="G121" s="144"/>
      <c r="H121" s="234"/>
      <c r="I121" s="236"/>
      <c r="J121" s="245"/>
      <c r="K121" s="227"/>
      <c r="L121" s="144"/>
      <c r="M121" s="234"/>
      <c r="N121" s="236"/>
      <c r="O121" s="245"/>
      <c r="P121" s="227"/>
      <c r="Q121" s="144"/>
      <c r="R121" s="234"/>
      <c r="S121" s="236"/>
      <c r="T121" s="245"/>
      <c r="U121" s="227"/>
      <c r="V121" s="144"/>
      <c r="W121" s="234"/>
      <c r="X121" s="255"/>
      <c r="Y121" s="281"/>
      <c r="Z121" s="281"/>
      <c r="AA121" s="281"/>
      <c r="AB121" s="281"/>
      <c r="AC121" s="281"/>
    </row>
    <row r="122" spans="1:29" s="210" customFormat="1" ht="15" customHeight="1">
      <c r="A122" s="141" t="s">
        <v>74</v>
      </c>
      <c r="B122" s="351" t="s">
        <v>20</v>
      </c>
      <c r="C122" s="283"/>
      <c r="D122" s="284"/>
      <c r="E122" s="245"/>
      <c r="F122" s="227"/>
      <c r="G122" s="144"/>
      <c r="H122" s="234"/>
      <c r="I122" s="237"/>
      <c r="J122" s="245"/>
      <c r="K122" s="227"/>
      <c r="L122" s="144"/>
      <c r="M122" s="234"/>
      <c r="N122" s="237"/>
      <c r="O122" s="245"/>
      <c r="P122" s="227"/>
      <c r="Q122" s="144"/>
      <c r="R122" s="234"/>
      <c r="S122" s="237"/>
      <c r="T122" s="245"/>
      <c r="U122" s="227"/>
      <c r="V122" s="144"/>
      <c r="W122" s="234"/>
      <c r="X122" s="260"/>
      <c r="Y122" s="281"/>
      <c r="Z122" s="281"/>
      <c r="AA122" s="281"/>
      <c r="AB122" s="281"/>
      <c r="AC122" s="281"/>
    </row>
    <row r="123" spans="1:29" s="210" customFormat="1" ht="15" customHeight="1">
      <c r="A123" s="215"/>
      <c r="B123" s="288" t="s">
        <v>58</v>
      </c>
      <c r="C123" s="319"/>
      <c r="D123" s="320"/>
      <c r="E123" s="245"/>
      <c r="F123" s="227"/>
      <c r="G123" s="144"/>
      <c r="H123" s="234"/>
      <c r="I123" s="236">
        <f>(I127+I128+I129)*0.003</f>
        <v>7991.85</v>
      </c>
      <c r="J123" s="245"/>
      <c r="K123" s="227"/>
      <c r="L123" s="144"/>
      <c r="M123" s="234"/>
      <c r="N123" s="236">
        <f>(N127+N128+N129)*0.003</f>
        <v>9114.6867900000016</v>
      </c>
      <c r="O123" s="245"/>
      <c r="P123" s="227"/>
      <c r="Q123" s="144"/>
      <c r="R123" s="234"/>
      <c r="S123" s="236">
        <v>12560.88</v>
      </c>
      <c r="T123" s="245"/>
      <c r="U123" s="227"/>
      <c r="V123" s="144"/>
      <c r="W123" s="234"/>
      <c r="X123" s="236">
        <v>13241.87</v>
      </c>
      <c r="Y123" s="281"/>
      <c r="Z123" s="281"/>
      <c r="AA123" s="281"/>
      <c r="AB123" s="281"/>
      <c r="AC123" s="281"/>
    </row>
    <row r="124" spans="1:29" s="210" customFormat="1" ht="15" customHeight="1">
      <c r="A124" s="141" t="s">
        <v>145</v>
      </c>
      <c r="B124" s="325" t="s">
        <v>75</v>
      </c>
      <c r="C124" s="326"/>
      <c r="D124" s="327"/>
      <c r="E124" s="245"/>
      <c r="F124" s="227"/>
      <c r="G124" s="144"/>
      <c r="H124" s="234"/>
      <c r="I124" s="236">
        <f>(I127+I128+I129)*0.05</f>
        <v>133197.5</v>
      </c>
      <c r="J124" s="245"/>
      <c r="K124" s="227"/>
      <c r="L124" s="144"/>
      <c r="M124" s="234"/>
      <c r="N124" s="236">
        <f>(N127+N128+N129)*0.05</f>
        <v>151911.44650000002</v>
      </c>
      <c r="O124" s="245"/>
      <c r="P124" s="227"/>
      <c r="Q124" s="144"/>
      <c r="R124" s="234"/>
      <c r="S124" s="236">
        <v>209348</v>
      </c>
      <c r="T124" s="245"/>
      <c r="U124" s="227"/>
      <c r="V124" s="144"/>
      <c r="W124" s="234"/>
      <c r="X124" s="236">
        <v>220697.76</v>
      </c>
      <c r="Y124" s="281"/>
      <c r="Z124" s="281"/>
      <c r="AA124" s="281"/>
      <c r="AB124" s="281"/>
      <c r="AC124" s="281"/>
    </row>
    <row r="125" spans="1:29" s="210" customFormat="1" ht="15" customHeight="1">
      <c r="A125" s="215"/>
      <c r="B125" s="321"/>
      <c r="C125" s="319"/>
      <c r="D125" s="320"/>
      <c r="E125" s="245"/>
      <c r="F125" s="227"/>
      <c r="G125" s="144"/>
      <c r="H125" s="234"/>
      <c r="I125" s="231"/>
      <c r="J125" s="245"/>
      <c r="K125" s="227"/>
      <c r="L125" s="144"/>
      <c r="M125" s="234"/>
      <c r="N125" s="231"/>
      <c r="O125" s="245"/>
      <c r="P125" s="227"/>
      <c r="Q125" s="144"/>
      <c r="R125" s="234"/>
      <c r="S125" s="231"/>
      <c r="T125" s="245"/>
      <c r="U125" s="227"/>
      <c r="V125" s="144"/>
      <c r="W125" s="234"/>
      <c r="X125" s="258"/>
      <c r="Y125" s="281"/>
      <c r="Z125" s="281"/>
      <c r="AA125" s="281"/>
      <c r="AB125" s="281"/>
      <c r="AC125" s="281"/>
    </row>
    <row r="126" spans="1:29" s="210" customFormat="1" ht="15" customHeight="1">
      <c r="A126" s="215"/>
      <c r="B126" s="322" t="s">
        <v>59</v>
      </c>
      <c r="C126" s="323"/>
      <c r="D126" s="324"/>
      <c r="E126" s="245"/>
      <c r="F126" s="227"/>
      <c r="G126" s="144"/>
      <c r="H126" s="234"/>
      <c r="I126" s="231"/>
      <c r="J126" s="245"/>
      <c r="K126" s="227"/>
      <c r="L126" s="144"/>
      <c r="M126" s="234"/>
      <c r="N126" s="231"/>
      <c r="O126" s="245"/>
      <c r="P126" s="227"/>
      <c r="Q126" s="144"/>
      <c r="R126" s="234"/>
      <c r="S126" s="231"/>
      <c r="T126" s="245"/>
      <c r="U126" s="227"/>
      <c r="V126" s="144"/>
      <c r="W126" s="234"/>
      <c r="X126" s="258"/>
      <c r="Y126" s="281"/>
      <c r="Z126" s="281"/>
      <c r="AA126" s="281"/>
      <c r="AB126" s="281"/>
      <c r="AC126" s="281"/>
    </row>
    <row r="127" spans="1:29" s="210" customFormat="1" ht="15" customHeight="1">
      <c r="A127" s="215"/>
      <c r="B127" s="322" t="s">
        <v>60</v>
      </c>
      <c r="C127" s="328"/>
      <c r="D127" s="329"/>
      <c r="E127" s="245"/>
      <c r="F127" s="227"/>
      <c r="G127" s="144"/>
      <c r="H127" s="234"/>
      <c r="I127" s="239">
        <f>I36</f>
        <v>604750</v>
      </c>
      <c r="J127" s="245"/>
      <c r="K127" s="227"/>
      <c r="L127" s="144"/>
      <c r="M127" s="234"/>
      <c r="N127" s="239">
        <f>N36</f>
        <v>584210</v>
      </c>
      <c r="O127" s="245"/>
      <c r="P127" s="227"/>
      <c r="Q127" s="144"/>
      <c r="R127" s="234"/>
      <c r="S127" s="239">
        <f>S36</f>
        <v>766937.5</v>
      </c>
      <c r="T127" s="245"/>
      <c r="U127" s="227"/>
      <c r="V127" s="144"/>
      <c r="W127" s="234"/>
      <c r="X127" s="239">
        <f>X36</f>
        <v>620680</v>
      </c>
      <c r="Y127" s="281"/>
      <c r="Z127" s="281"/>
      <c r="AA127" s="281"/>
      <c r="AB127" s="281"/>
      <c r="AC127" s="281"/>
    </row>
    <row r="128" spans="1:29" s="210" customFormat="1" ht="15" customHeight="1">
      <c r="A128" s="215"/>
      <c r="B128" s="322" t="s">
        <v>61</v>
      </c>
      <c r="C128" s="323"/>
      <c r="D128" s="324"/>
      <c r="E128" s="245"/>
      <c r="F128" s="227"/>
      <c r="G128" s="144"/>
      <c r="H128" s="234"/>
      <c r="I128" s="236">
        <f>I57+I77+I89</f>
        <v>1768100</v>
      </c>
      <c r="J128" s="245"/>
      <c r="K128" s="227"/>
      <c r="L128" s="144"/>
      <c r="M128" s="234"/>
      <c r="N128" s="236">
        <f>N57+N77+N89</f>
        <v>1788339.6</v>
      </c>
      <c r="O128" s="245"/>
      <c r="P128" s="227"/>
      <c r="Q128" s="144"/>
      <c r="R128" s="234"/>
      <c r="S128" s="236">
        <f>S57+S77+S89</f>
        <v>3121335</v>
      </c>
      <c r="T128" s="245"/>
      <c r="U128" s="227"/>
      <c r="V128" s="144"/>
      <c r="W128" s="234"/>
      <c r="X128" s="236">
        <f>X57+X77+X89</f>
        <v>3078195.2000000002</v>
      </c>
      <c r="Y128" s="281"/>
      <c r="Z128" s="281"/>
      <c r="AA128" s="281"/>
      <c r="AB128" s="281"/>
      <c r="AC128" s="281"/>
    </row>
    <row r="129" spans="1:29" s="210" customFormat="1" ht="15" customHeight="1">
      <c r="A129" s="215"/>
      <c r="B129" s="322" t="s">
        <v>38</v>
      </c>
      <c r="C129" s="323"/>
      <c r="D129" s="324"/>
      <c r="E129" s="245"/>
      <c r="F129" s="227"/>
      <c r="G129" s="144"/>
      <c r="H129" s="234"/>
      <c r="I129" s="236">
        <f>I111+I99+I120</f>
        <v>291100</v>
      </c>
      <c r="J129" s="245"/>
      <c r="K129" s="227"/>
      <c r="L129" s="144"/>
      <c r="M129" s="234"/>
      <c r="N129" s="236">
        <f>N111+N99+N120</f>
        <v>665679.32999999996</v>
      </c>
      <c r="O129" s="245"/>
      <c r="P129" s="227"/>
      <c r="Q129" s="144"/>
      <c r="R129" s="234"/>
      <c r="S129" s="236">
        <f>S111+S99+S120</f>
        <v>298687.5</v>
      </c>
      <c r="T129" s="245"/>
      <c r="U129" s="227"/>
      <c r="V129" s="144"/>
      <c r="W129" s="234"/>
      <c r="X129" s="236">
        <f>X98+X111+X120</f>
        <v>715080</v>
      </c>
      <c r="Y129" s="281"/>
      <c r="Z129" s="281"/>
      <c r="AA129" s="281"/>
      <c r="AB129" s="281"/>
      <c r="AC129" s="281"/>
    </row>
    <row r="130" spans="1:29" s="210" customFormat="1" ht="15" customHeight="1">
      <c r="A130" s="215"/>
      <c r="B130" s="322" t="s">
        <v>62</v>
      </c>
      <c r="C130" s="323"/>
      <c r="D130" s="324"/>
      <c r="E130" s="245"/>
      <c r="F130" s="227"/>
      <c r="G130" s="144"/>
      <c r="H130" s="234"/>
      <c r="I130" s="236">
        <f>(I127+I128+I129)*0.15</f>
        <v>399592.5</v>
      </c>
      <c r="J130" s="245"/>
      <c r="K130" s="227"/>
      <c r="L130" s="144"/>
      <c r="M130" s="234"/>
      <c r="N130" s="236">
        <f>(N127+N128+N129)*0.15+N123+N124</f>
        <v>616760.47279000003</v>
      </c>
      <c r="O130" s="245"/>
      <c r="P130" s="227"/>
      <c r="Q130" s="144"/>
      <c r="R130" s="234"/>
      <c r="S130" s="236">
        <v>628044</v>
      </c>
      <c r="T130" s="245"/>
      <c r="U130" s="227"/>
      <c r="V130" s="144"/>
      <c r="W130" s="234"/>
      <c r="X130" s="236">
        <v>557747.38</v>
      </c>
      <c r="Y130" s="281"/>
      <c r="Z130" s="281"/>
      <c r="AA130" s="281"/>
      <c r="AB130" s="281"/>
      <c r="AC130" s="281"/>
    </row>
    <row r="131" spans="1:29" s="210" customFormat="1" ht="15" customHeight="1">
      <c r="A131" s="215"/>
      <c r="B131" s="375" t="s">
        <v>63</v>
      </c>
      <c r="C131" s="376"/>
      <c r="D131" s="377"/>
      <c r="E131" s="245"/>
      <c r="F131" s="227"/>
      <c r="G131" s="144"/>
      <c r="H131" s="234"/>
      <c r="I131" s="236">
        <f>SUM(I123:I130)</f>
        <v>3204731.85</v>
      </c>
      <c r="J131" s="245"/>
      <c r="K131" s="227"/>
      <c r="L131" s="144"/>
      <c r="M131" s="234"/>
      <c r="N131" s="236">
        <v>3654989.4</v>
      </c>
      <c r="O131" s="245"/>
      <c r="P131" s="227"/>
      <c r="Q131" s="144"/>
      <c r="R131" s="234"/>
      <c r="S131" s="236">
        <f>SUM(S123:S130)</f>
        <v>5036912.88</v>
      </c>
      <c r="T131" s="245"/>
      <c r="U131" s="227"/>
      <c r="V131" s="144"/>
      <c r="W131" s="234"/>
      <c r="X131" s="236">
        <f>SUM(X123:X130)</f>
        <v>5205642.21</v>
      </c>
      <c r="Y131" s="281"/>
      <c r="Z131" s="281"/>
      <c r="AA131" s="281"/>
      <c r="AB131" s="281"/>
      <c r="AC131" s="281"/>
    </row>
    <row r="132" spans="1:29" s="210" customFormat="1" ht="15" customHeight="1" thickBot="1">
      <c r="A132" s="215"/>
      <c r="B132" s="378" t="s">
        <v>64</v>
      </c>
      <c r="C132" s="276"/>
      <c r="D132" s="379"/>
      <c r="E132" s="276" t="s">
        <v>146</v>
      </c>
      <c r="F132" s="276"/>
      <c r="G132" s="276"/>
      <c r="H132" s="277"/>
      <c r="I132" s="231"/>
      <c r="J132" s="276" t="s">
        <v>148</v>
      </c>
      <c r="K132" s="276"/>
      <c r="L132" s="276"/>
      <c r="M132" s="277"/>
      <c r="N132" s="231"/>
      <c r="O132" s="276" t="s">
        <v>169</v>
      </c>
      <c r="P132" s="276"/>
      <c r="Q132" s="276"/>
      <c r="R132" s="277"/>
      <c r="S132" s="231"/>
      <c r="T132" s="276" t="s">
        <v>171</v>
      </c>
      <c r="U132" s="276"/>
      <c r="V132" s="276"/>
      <c r="W132" s="277"/>
      <c r="X132" s="231"/>
      <c r="Y132" s="276"/>
      <c r="Z132" s="276"/>
      <c r="AA132" s="276"/>
      <c r="AB132" s="277"/>
      <c r="AC132" s="231"/>
    </row>
    <row r="133" spans="1:29" s="210" customFormat="1" ht="22.5" customHeight="1" thickBot="1">
      <c r="A133" s="114"/>
      <c r="B133" s="372" t="s">
        <v>32</v>
      </c>
      <c r="C133" s="373"/>
      <c r="D133" s="374"/>
      <c r="E133" s="229"/>
      <c r="F133" s="228"/>
      <c r="G133" s="95"/>
      <c r="H133" s="238" t="s">
        <v>65</v>
      </c>
      <c r="I133" s="202">
        <f>I131</f>
        <v>3204731.85</v>
      </c>
      <c r="J133" s="229"/>
      <c r="K133" s="228"/>
      <c r="L133" s="95"/>
      <c r="M133" s="238" t="s">
        <v>65</v>
      </c>
      <c r="N133" s="202">
        <f>N131</f>
        <v>3654989.4</v>
      </c>
      <c r="O133" s="229"/>
      <c r="P133" s="228"/>
      <c r="Q133" s="95"/>
      <c r="R133" s="238" t="s">
        <v>65</v>
      </c>
      <c r="S133" s="202">
        <f>S131</f>
        <v>5036912.88</v>
      </c>
      <c r="T133" s="229"/>
      <c r="U133" s="228"/>
      <c r="V133" s="95"/>
      <c r="W133" s="238"/>
      <c r="X133" s="202">
        <f>X131</f>
        <v>5205642.21</v>
      </c>
      <c r="Y133" s="229"/>
      <c r="Z133" s="228"/>
      <c r="AA133" s="95"/>
      <c r="AB133" s="238" t="s">
        <v>65</v>
      </c>
      <c r="AC133" s="202">
        <f>AC131</f>
        <v>0</v>
      </c>
    </row>
    <row r="134" spans="1:29">
      <c r="A134" s="91"/>
      <c r="B134" s="92"/>
      <c r="C134" s="92"/>
      <c r="D134" s="92"/>
      <c r="E134" s="92"/>
      <c r="F134" s="92"/>
      <c r="G134" s="92"/>
      <c r="H134" s="92"/>
      <c r="I134" s="93"/>
      <c r="J134" s="92"/>
      <c r="K134" s="92"/>
      <c r="L134" s="92"/>
      <c r="M134" s="92"/>
      <c r="N134" s="93"/>
      <c r="O134" s="92"/>
      <c r="P134" s="92"/>
      <c r="Q134" s="92"/>
      <c r="R134" s="92"/>
      <c r="S134" s="93"/>
      <c r="T134" s="92"/>
      <c r="U134" s="92"/>
      <c r="V134" s="92"/>
      <c r="W134" s="92"/>
      <c r="X134" s="93"/>
      <c r="Y134" s="92"/>
      <c r="Z134" s="92"/>
      <c r="AA134" s="92"/>
      <c r="AB134" s="92"/>
      <c r="AC134" s="93"/>
    </row>
    <row r="135" spans="1:29">
      <c r="A135" s="303" t="s">
        <v>11</v>
      </c>
      <c r="B135" s="304"/>
      <c r="C135" s="304"/>
      <c r="D135" s="92"/>
      <c r="E135" s="92"/>
      <c r="F135" s="92"/>
      <c r="G135" s="92"/>
      <c r="H135" s="92"/>
      <c r="I135" s="93"/>
      <c r="J135" s="92"/>
      <c r="K135" s="92"/>
      <c r="L135" s="92"/>
      <c r="M135" s="92"/>
      <c r="N135" s="93"/>
      <c r="O135" s="92"/>
      <c r="P135" s="92"/>
      <c r="Q135" s="92"/>
      <c r="R135" s="92"/>
      <c r="S135" s="93"/>
      <c r="T135" s="92"/>
      <c r="U135" s="92"/>
      <c r="V135" s="92"/>
      <c r="W135" s="92"/>
      <c r="X135" s="93"/>
      <c r="Y135" s="92"/>
      <c r="Z135" s="92"/>
      <c r="AA135" s="92"/>
      <c r="AB135" s="92"/>
      <c r="AC135" s="93"/>
    </row>
    <row r="136" spans="1:29">
      <c r="A136" s="91"/>
      <c r="B136" s="92"/>
      <c r="C136" s="92"/>
      <c r="D136" s="92"/>
      <c r="E136" s="92"/>
      <c r="F136" s="92"/>
      <c r="G136" s="92"/>
      <c r="H136" s="92"/>
      <c r="I136" s="93"/>
      <c r="J136" s="92"/>
      <c r="K136" s="92"/>
      <c r="L136" s="92"/>
      <c r="M136" s="92"/>
      <c r="N136" s="93"/>
      <c r="O136" s="92"/>
      <c r="P136" s="92"/>
      <c r="Q136" s="92"/>
      <c r="R136" s="92"/>
      <c r="S136" s="93"/>
      <c r="T136" s="92"/>
      <c r="U136" s="92"/>
      <c r="V136" s="92"/>
      <c r="W136" s="92"/>
      <c r="X136" s="93"/>
      <c r="Y136" s="92"/>
      <c r="Z136" s="92"/>
      <c r="AA136" s="92"/>
      <c r="AB136" s="92"/>
      <c r="AC136" s="93"/>
    </row>
    <row r="137" spans="1:29">
      <c r="A137" s="301" t="s">
        <v>40</v>
      </c>
      <c r="B137" s="302"/>
      <c r="C137" s="302"/>
      <c r="D137" s="92"/>
      <c r="E137" s="92"/>
      <c r="F137" s="92"/>
      <c r="G137" s="92"/>
      <c r="H137" s="92"/>
      <c r="I137" s="93"/>
      <c r="J137" s="92"/>
      <c r="K137" s="92"/>
      <c r="L137" s="92"/>
      <c r="M137" s="92"/>
      <c r="N137" s="93"/>
      <c r="O137" s="92"/>
      <c r="P137" s="92"/>
      <c r="Q137" s="92"/>
      <c r="R137" s="92"/>
      <c r="S137" s="93"/>
      <c r="T137" s="92"/>
      <c r="U137" s="92"/>
      <c r="V137" s="92"/>
      <c r="W137" s="92"/>
      <c r="X137" s="93"/>
      <c r="Y137" s="92"/>
      <c r="Z137" s="92"/>
      <c r="AA137" s="92"/>
      <c r="AB137" s="92"/>
      <c r="AC137" s="93"/>
    </row>
    <row r="138" spans="1:29">
      <c r="A138" s="14" t="s">
        <v>80</v>
      </c>
      <c r="B138" s="16"/>
      <c r="C138" s="16"/>
      <c r="D138" s="116"/>
      <c r="E138" s="9"/>
      <c r="F138" s="9"/>
      <c r="G138" s="9"/>
      <c r="H138" s="10"/>
      <c r="I138" s="11" t="s">
        <v>66</v>
      </c>
      <c r="J138" s="9"/>
      <c r="K138" s="9"/>
      <c r="L138" s="9"/>
      <c r="M138" s="10"/>
      <c r="N138" s="11" t="s">
        <v>66</v>
      </c>
      <c r="O138" s="9"/>
      <c r="P138" s="9"/>
      <c r="Q138" s="9"/>
      <c r="R138" s="10"/>
      <c r="S138" s="11" t="s">
        <v>66</v>
      </c>
      <c r="T138" s="9"/>
      <c r="U138" s="9"/>
      <c r="V138" s="9"/>
      <c r="W138" s="10"/>
      <c r="X138" s="11" t="s">
        <v>66</v>
      </c>
      <c r="Y138" s="9"/>
      <c r="Z138" s="9"/>
      <c r="AA138" s="9"/>
      <c r="AB138" s="10"/>
      <c r="AC138" s="11" t="s">
        <v>66</v>
      </c>
    </row>
    <row r="139" spans="1:29">
      <c r="E139" s="9"/>
      <c r="F139" s="9"/>
      <c r="G139" s="9"/>
      <c r="H139" s="10"/>
      <c r="I139" s="11"/>
      <c r="J139" s="9"/>
      <c r="K139" s="9"/>
      <c r="L139" s="9"/>
      <c r="M139" s="10"/>
      <c r="N139" s="11"/>
      <c r="O139" s="9"/>
      <c r="P139" s="9"/>
      <c r="Q139" s="9"/>
      <c r="R139" s="10"/>
      <c r="S139" s="11"/>
      <c r="T139" s="9"/>
      <c r="U139" s="9"/>
      <c r="V139" s="9"/>
      <c r="W139" s="10"/>
      <c r="X139" s="11"/>
      <c r="Y139" s="9"/>
      <c r="Z139" s="9"/>
      <c r="AA139" s="9"/>
      <c r="AB139" s="10"/>
      <c r="AC139" s="11"/>
    </row>
    <row r="140" spans="1:29">
      <c r="A140" t="s">
        <v>29</v>
      </c>
      <c r="B140" s="16"/>
      <c r="C140" s="16"/>
      <c r="D140" s="16"/>
      <c r="E140" s="9"/>
      <c r="F140" s="9"/>
      <c r="G140" s="9"/>
      <c r="H140" s="10"/>
      <c r="I140" s="11"/>
      <c r="J140" s="9"/>
      <c r="K140" s="9"/>
      <c r="L140" s="9"/>
      <c r="M140" s="10"/>
      <c r="N140" s="11"/>
      <c r="O140" s="9"/>
      <c r="P140" s="9"/>
      <c r="Q140" s="9"/>
      <c r="R140" s="10"/>
      <c r="S140" s="11"/>
      <c r="T140" s="9"/>
      <c r="U140" s="9"/>
      <c r="V140" s="9"/>
      <c r="W140" s="10"/>
      <c r="X140" s="11"/>
      <c r="Y140" s="9"/>
      <c r="Z140" s="9"/>
      <c r="AA140" s="9"/>
      <c r="AB140" s="10"/>
      <c r="AC140" s="11"/>
    </row>
    <row r="141" spans="1:29">
      <c r="A141"/>
      <c r="B141"/>
      <c r="C141"/>
      <c r="D141"/>
      <c r="E141" s="9"/>
      <c r="F141" s="9"/>
      <c r="G141" s="9"/>
      <c r="H141" s="10"/>
      <c r="I141" s="11"/>
      <c r="J141" s="9"/>
      <c r="K141" s="9"/>
      <c r="L141" s="9"/>
      <c r="M141" s="10"/>
      <c r="N141" s="11"/>
      <c r="O141" s="9"/>
      <c r="P141" s="9"/>
      <c r="Q141" s="9"/>
      <c r="R141" s="10"/>
      <c r="S141" s="11"/>
      <c r="T141" s="9"/>
      <c r="U141" s="9"/>
      <c r="V141" s="9"/>
      <c r="W141" s="10"/>
      <c r="X141" s="11"/>
      <c r="Y141" s="9"/>
      <c r="Z141" s="9"/>
      <c r="AA141" s="9"/>
      <c r="AB141" s="10"/>
      <c r="AC141" s="11"/>
    </row>
    <row r="142" spans="1:29">
      <c r="A142" s="23" t="s">
        <v>92</v>
      </c>
      <c r="B142"/>
      <c r="C142"/>
      <c r="D142" s="40"/>
      <c r="E142" s="9"/>
      <c r="F142" s="9"/>
      <c r="G142" s="9"/>
      <c r="H142" s="10"/>
      <c r="I142" s="11"/>
      <c r="J142" s="9"/>
      <c r="K142" s="9"/>
      <c r="L142" s="9"/>
      <c r="M142" s="10"/>
      <c r="N142" s="11"/>
      <c r="O142" s="9"/>
      <c r="P142" s="9"/>
      <c r="Q142" s="9"/>
      <c r="R142" s="10"/>
      <c r="S142" s="11"/>
      <c r="T142" s="9"/>
      <c r="U142" s="9"/>
      <c r="V142" s="9"/>
      <c r="W142" s="10"/>
      <c r="X142" s="11"/>
      <c r="Y142" s="9"/>
      <c r="Z142" s="9"/>
      <c r="AA142" s="9"/>
      <c r="AB142" s="10"/>
      <c r="AC142" s="11"/>
    </row>
    <row r="143" spans="1:29">
      <c r="A143" t="s">
        <v>79</v>
      </c>
      <c r="B143"/>
      <c r="C143"/>
      <c r="D143" s="117"/>
      <c r="E143" s="9"/>
      <c r="F143" s="9"/>
      <c r="G143" s="9"/>
      <c r="H143" s="10"/>
      <c r="I143" s="11"/>
      <c r="J143" s="9"/>
      <c r="K143" s="9"/>
      <c r="L143" s="9"/>
      <c r="M143" s="10"/>
      <c r="N143" s="11"/>
      <c r="O143" s="9"/>
      <c r="P143" s="9"/>
      <c r="Q143" s="9"/>
      <c r="R143" s="10"/>
      <c r="S143" s="11"/>
      <c r="T143" s="9"/>
      <c r="U143" s="9"/>
      <c r="V143" s="9"/>
      <c r="W143" s="10"/>
      <c r="X143" s="11"/>
      <c r="Y143" s="9"/>
      <c r="Z143" s="9"/>
      <c r="AA143" s="9"/>
      <c r="AB143" s="10"/>
      <c r="AC143" s="11"/>
    </row>
    <row r="144" spans="1:29">
      <c r="E144" s="9"/>
      <c r="F144" s="9"/>
      <c r="G144" s="9"/>
      <c r="H144" s="10"/>
      <c r="I144" s="11"/>
      <c r="J144" s="9"/>
      <c r="K144" s="9"/>
      <c r="L144" s="9"/>
      <c r="M144" s="10"/>
      <c r="N144" s="11"/>
      <c r="O144" s="9"/>
      <c r="P144" s="9"/>
      <c r="Q144" s="9"/>
      <c r="R144" s="10"/>
      <c r="S144" s="11"/>
      <c r="T144" s="9"/>
      <c r="U144" s="9"/>
      <c r="V144" s="9"/>
      <c r="W144" s="10"/>
      <c r="X144" s="11"/>
      <c r="Y144" s="9"/>
      <c r="Z144" s="9"/>
      <c r="AA144" s="9"/>
      <c r="AB144" s="10"/>
      <c r="AC144" s="11"/>
    </row>
    <row r="145" spans="5:29">
      <c r="E145" s="2"/>
      <c r="F145" s="2"/>
      <c r="G145" s="13"/>
      <c r="H145" s="3"/>
      <c r="I145" s="3"/>
      <c r="J145" s="2"/>
      <c r="K145" s="2"/>
      <c r="L145" s="13"/>
      <c r="M145" s="3"/>
      <c r="N145" s="3"/>
      <c r="O145" s="2"/>
      <c r="P145" s="2"/>
      <c r="Q145" s="13"/>
      <c r="R145" s="3"/>
      <c r="S145" s="3"/>
      <c r="T145" s="2"/>
      <c r="U145" s="2"/>
      <c r="V145" s="13"/>
      <c r="W145" s="3"/>
      <c r="X145" s="3"/>
      <c r="Y145" s="2"/>
      <c r="Z145" s="2"/>
      <c r="AA145" s="13"/>
      <c r="AB145" s="3"/>
      <c r="AC145" s="3"/>
    </row>
    <row r="146" spans="5:29">
      <c r="E146" s="13"/>
      <c r="F146" s="13"/>
      <c r="G146" s="13"/>
      <c r="H146" s="3"/>
      <c r="I146" s="3"/>
      <c r="J146" s="13"/>
      <c r="K146" s="13"/>
      <c r="L146" s="13"/>
      <c r="M146" s="3"/>
      <c r="N146" s="3"/>
      <c r="O146" s="13"/>
      <c r="P146" s="13"/>
      <c r="Q146" s="13"/>
      <c r="R146" s="3"/>
      <c r="S146" s="3"/>
      <c r="T146" s="13"/>
      <c r="U146" s="13"/>
      <c r="V146" s="13"/>
      <c r="W146" s="3"/>
      <c r="X146" s="3"/>
      <c r="Y146" s="13"/>
      <c r="Z146" s="13"/>
      <c r="AA146" s="13"/>
      <c r="AB146" s="3"/>
      <c r="AC146" s="3"/>
    </row>
    <row r="147" spans="5:29">
      <c r="E147" s="13"/>
      <c r="F147" s="13"/>
      <c r="G147" s="13"/>
      <c r="H147" s="3"/>
      <c r="I147" s="3"/>
      <c r="J147" s="13"/>
      <c r="K147" s="13"/>
      <c r="L147" s="13"/>
      <c r="M147" s="3"/>
      <c r="N147" s="3"/>
      <c r="O147" s="13"/>
      <c r="P147" s="13"/>
      <c r="Q147" s="13"/>
      <c r="R147" s="3"/>
      <c r="S147" s="3"/>
      <c r="T147" s="13"/>
      <c r="U147" s="13"/>
      <c r="V147" s="13"/>
      <c r="W147" s="3"/>
      <c r="X147" s="3"/>
      <c r="Y147" s="13"/>
      <c r="Z147" s="13"/>
      <c r="AA147" s="13"/>
      <c r="AB147" s="3"/>
      <c r="AC147" s="3"/>
    </row>
    <row r="148" spans="5:29">
      <c r="E148" s="2"/>
      <c r="F148" s="2"/>
      <c r="G148" s="13"/>
      <c r="H148" s="3"/>
      <c r="I148" s="3"/>
      <c r="J148" s="2"/>
      <c r="K148" s="2"/>
      <c r="L148" s="13"/>
      <c r="M148" s="3"/>
      <c r="N148" s="3"/>
      <c r="O148" s="2"/>
      <c r="P148" s="2"/>
      <c r="Q148" s="13"/>
      <c r="R148" s="3"/>
      <c r="S148" s="3"/>
      <c r="T148" s="2"/>
      <c r="U148" s="2"/>
      <c r="V148" s="13"/>
      <c r="W148" s="3"/>
      <c r="X148" s="3"/>
      <c r="Y148" s="2"/>
      <c r="Z148" s="2"/>
      <c r="AA148" s="13"/>
      <c r="AB148" s="3"/>
      <c r="AC148" s="3"/>
    </row>
    <row r="149" spans="5:29">
      <c r="E149" s="2"/>
      <c r="F149" s="2"/>
      <c r="G149" s="13"/>
      <c r="H149" s="3"/>
      <c r="I149" s="3"/>
      <c r="J149" s="2"/>
      <c r="K149" s="2"/>
      <c r="L149" s="13"/>
      <c r="M149" s="3"/>
      <c r="N149" s="3"/>
      <c r="O149" s="2"/>
      <c r="P149" s="2"/>
      <c r="Q149" s="13"/>
      <c r="R149" s="3"/>
      <c r="S149" s="3"/>
      <c r="T149" s="2"/>
      <c r="U149" s="2"/>
      <c r="V149" s="13"/>
      <c r="W149" s="3"/>
      <c r="X149" s="3"/>
      <c r="Y149" s="2"/>
      <c r="Z149" s="2"/>
      <c r="AA149" s="13"/>
      <c r="AB149" s="3"/>
      <c r="AC149" s="3"/>
    </row>
  </sheetData>
  <mergeCells count="163">
    <mergeCell ref="A1:C4"/>
    <mergeCell ref="D1:Z2"/>
    <mergeCell ref="AA1:AC4"/>
    <mergeCell ref="D3:Z4"/>
    <mergeCell ref="H6:I6"/>
    <mergeCell ref="M6:N6"/>
    <mergeCell ref="R6:S6"/>
    <mergeCell ref="W6:X6"/>
    <mergeCell ref="AB6:AC6"/>
    <mergeCell ref="A11:A12"/>
    <mergeCell ref="B11:D12"/>
    <mergeCell ref="E11:E12"/>
    <mergeCell ref="F11:F12"/>
    <mergeCell ref="G11:G12"/>
    <mergeCell ref="AC11:AC12"/>
    <mergeCell ref="A7:AC7"/>
    <mergeCell ref="A8:AC8"/>
    <mergeCell ref="D9:F9"/>
    <mergeCell ref="H9:I9"/>
    <mergeCell ref="M9:N9"/>
    <mergeCell ref="R9:S9"/>
    <mergeCell ref="W9:X9"/>
    <mergeCell ref="AB9:AC9"/>
    <mergeCell ref="J11:J12"/>
    <mergeCell ref="K11:K12"/>
    <mergeCell ref="L11:L12"/>
    <mergeCell ref="P11:P12"/>
    <mergeCell ref="Q11:Q12"/>
    <mergeCell ref="R11:R12"/>
    <mergeCell ref="S11:S12"/>
    <mergeCell ref="H11:H12"/>
    <mergeCell ref="I11:I12"/>
    <mergeCell ref="T10:X10"/>
    <mergeCell ref="Y10:AC10"/>
    <mergeCell ref="Z11:Z12"/>
    <mergeCell ref="AA11:AA12"/>
    <mergeCell ref="AB11:AB12"/>
    <mergeCell ref="M11:M12"/>
    <mergeCell ref="B13:D13"/>
    <mergeCell ref="Y13:AC131"/>
    <mergeCell ref="B14:D14"/>
    <mergeCell ref="B15:D15"/>
    <mergeCell ref="B16:D16"/>
    <mergeCell ref="B17:D17"/>
    <mergeCell ref="T11:T12"/>
    <mergeCell ref="U11:U12"/>
    <mergeCell ref="V11:V12"/>
    <mergeCell ref="W11:W12"/>
    <mergeCell ref="X11:X12"/>
    <mergeCell ref="Y11:Y12"/>
    <mergeCell ref="N11:N12"/>
    <mergeCell ref="O11:O12"/>
    <mergeCell ref="B25:D25"/>
    <mergeCell ref="B26:D26"/>
    <mergeCell ref="B27:D27"/>
    <mergeCell ref="B28:D28"/>
    <mergeCell ref="B29:D29"/>
    <mergeCell ref="B24:D24"/>
    <mergeCell ref="E10:I10"/>
    <mergeCell ref="J10:N10"/>
    <mergeCell ref="O10:S10"/>
    <mergeCell ref="B39:D39"/>
    <mergeCell ref="B40:D40"/>
    <mergeCell ref="B42:D42"/>
    <mergeCell ref="B43:D43"/>
    <mergeCell ref="B44:D44"/>
    <mergeCell ref="B45:D45"/>
    <mergeCell ref="B31:D31"/>
    <mergeCell ref="B33:D33"/>
    <mergeCell ref="B34:D34"/>
    <mergeCell ref="B35:D35"/>
    <mergeCell ref="B36:D36"/>
    <mergeCell ref="B38:D38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76:D76"/>
    <mergeCell ref="B77:D77"/>
    <mergeCell ref="B79:D79"/>
    <mergeCell ref="B80:D80"/>
    <mergeCell ref="B81:D81"/>
    <mergeCell ref="B82:D82"/>
    <mergeCell ref="B70:D70"/>
    <mergeCell ref="B71:D71"/>
    <mergeCell ref="B72:D72"/>
    <mergeCell ref="B73:D73"/>
    <mergeCell ref="B74:D74"/>
    <mergeCell ref="B75:D75"/>
    <mergeCell ref="B90:D90"/>
    <mergeCell ref="B91:D91"/>
    <mergeCell ref="B92:D92"/>
    <mergeCell ref="B94:D94"/>
    <mergeCell ref="B96:D96"/>
    <mergeCell ref="B83:D83"/>
    <mergeCell ref="B84:D84"/>
    <mergeCell ref="B85:D85"/>
    <mergeCell ref="B86:D86"/>
    <mergeCell ref="B88:D88"/>
    <mergeCell ref="B89:D89"/>
    <mergeCell ref="B108:D108"/>
    <mergeCell ref="B110:D110"/>
    <mergeCell ref="B111:D111"/>
    <mergeCell ref="B113:D113"/>
    <mergeCell ref="B97:D97"/>
    <mergeCell ref="B98:D98"/>
    <mergeCell ref="B99:D99"/>
    <mergeCell ref="B101:D101"/>
    <mergeCell ref="B103:D103"/>
    <mergeCell ref="B105:D105"/>
    <mergeCell ref="Y132:AB132"/>
    <mergeCell ref="B133:D133"/>
    <mergeCell ref="A135:C135"/>
    <mergeCell ref="B128:D128"/>
    <mergeCell ref="B129:D129"/>
    <mergeCell ref="B130:D130"/>
    <mergeCell ref="B131:D131"/>
    <mergeCell ref="B132:D132"/>
    <mergeCell ref="E132:H132"/>
    <mergeCell ref="A137:C137"/>
    <mergeCell ref="B41:D41"/>
    <mergeCell ref="B87:D87"/>
    <mergeCell ref="B104:D104"/>
    <mergeCell ref="B93:D93"/>
    <mergeCell ref="B102:D102"/>
    <mergeCell ref="J132:M132"/>
    <mergeCell ref="O132:R132"/>
    <mergeCell ref="T132:W132"/>
    <mergeCell ref="B122:D122"/>
    <mergeCell ref="B123:D123"/>
    <mergeCell ref="B124:D124"/>
    <mergeCell ref="B125:D125"/>
    <mergeCell ref="B126:D126"/>
    <mergeCell ref="B127:D127"/>
    <mergeCell ref="B114:D114"/>
    <mergeCell ref="B115:D115"/>
    <mergeCell ref="B116:D116"/>
    <mergeCell ref="B117:D117"/>
    <mergeCell ref="B119:D119"/>
    <mergeCell ref="B120:D120"/>
    <mergeCell ref="B106:D106"/>
    <mergeCell ref="B107:D107"/>
    <mergeCell ref="B95:D95"/>
  </mergeCells>
  <printOptions horizontalCentered="1" verticalCentered="1"/>
  <pageMargins left="0" right="0" top="0" bottom="0" header="0.3" footer="0.3"/>
  <pageSetup paperSize="8" scale="3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22" t="s">
        <v>36</v>
      </c>
      <c r="E6" s="422"/>
      <c r="F6" s="422"/>
      <c r="G6" s="422"/>
      <c r="H6" s="422"/>
      <c r="I6" s="422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26" t="s">
        <v>14</v>
      </c>
      <c r="B10" s="427"/>
      <c r="C10" s="1" t="s">
        <v>1</v>
      </c>
      <c r="D10" s="7"/>
      <c r="E10" s="431" t="s">
        <v>24</v>
      </c>
      <c r="F10" s="432"/>
      <c r="G10" s="432"/>
      <c r="H10" s="432"/>
      <c r="I10" s="433"/>
    </row>
    <row r="11" spans="1:9" ht="15.75" thickBot="1">
      <c r="A11" s="1"/>
      <c r="B11" s="2"/>
      <c r="C11" s="2"/>
      <c r="D11" s="17"/>
      <c r="E11" s="428"/>
      <c r="F11" s="429"/>
      <c r="G11" s="429"/>
      <c r="H11" s="429"/>
      <c r="I11" s="430"/>
    </row>
    <row r="12" spans="1:9">
      <c r="A12" s="342" t="s">
        <v>4</v>
      </c>
      <c r="B12" s="343" t="s">
        <v>5</v>
      </c>
      <c r="C12" s="343"/>
      <c r="D12" s="344"/>
      <c r="E12" s="410" t="s">
        <v>8</v>
      </c>
      <c r="F12" s="412" t="s">
        <v>33</v>
      </c>
      <c r="G12" s="343" t="s">
        <v>34</v>
      </c>
      <c r="H12" s="409" t="s">
        <v>6</v>
      </c>
      <c r="I12" s="406" t="s">
        <v>7</v>
      </c>
    </row>
    <row r="13" spans="1:9" ht="15.75" thickBot="1">
      <c r="A13" s="402"/>
      <c r="B13" s="407"/>
      <c r="C13" s="407"/>
      <c r="D13" s="408"/>
      <c r="E13" s="411"/>
      <c r="F13" s="413"/>
      <c r="G13" s="314"/>
      <c r="H13" s="316"/>
      <c r="I13" s="318"/>
    </row>
    <row r="14" spans="1:9">
      <c r="A14" s="49"/>
      <c r="B14" s="423"/>
      <c r="C14" s="424"/>
      <c r="D14" s="425"/>
      <c r="E14" s="51"/>
      <c r="F14" s="52"/>
      <c r="G14" s="52"/>
      <c r="H14" s="52"/>
      <c r="I14" s="37"/>
    </row>
    <row r="15" spans="1:9">
      <c r="A15" s="53"/>
      <c r="B15" s="414"/>
      <c r="C15" s="415"/>
      <c r="D15" s="416"/>
      <c r="E15" s="30"/>
      <c r="F15" s="29"/>
      <c r="G15" s="27"/>
      <c r="H15" s="28"/>
      <c r="I15" s="25"/>
    </row>
    <row r="16" spans="1:9">
      <c r="A16" s="53"/>
      <c r="B16" s="414"/>
      <c r="C16" s="415"/>
      <c r="D16" s="416"/>
      <c r="E16" s="30"/>
      <c r="F16" s="29"/>
      <c r="G16" s="27"/>
      <c r="H16" s="28"/>
      <c r="I16" s="25"/>
    </row>
    <row r="17" spans="1:9">
      <c r="A17" s="53"/>
      <c r="B17" s="414"/>
      <c r="C17" s="415"/>
      <c r="D17" s="416"/>
      <c r="E17" s="30"/>
      <c r="F17" s="29"/>
      <c r="G17" s="27"/>
      <c r="H17" s="28"/>
      <c r="I17" s="25"/>
    </row>
    <row r="18" spans="1:9">
      <c r="A18" s="48"/>
      <c r="B18" s="414"/>
      <c r="C18" s="415"/>
      <c r="D18" s="416"/>
      <c r="E18" s="30"/>
      <c r="F18" s="29"/>
      <c r="G18" s="27"/>
      <c r="H18" s="28"/>
      <c r="I18" s="25"/>
    </row>
    <row r="19" spans="1:9">
      <c r="A19" s="48"/>
      <c r="B19" s="414"/>
      <c r="C19" s="415"/>
      <c r="D19" s="416"/>
      <c r="E19" s="30"/>
      <c r="F19" s="29"/>
      <c r="G19" s="27"/>
      <c r="H19" s="28"/>
      <c r="I19" s="25"/>
    </row>
    <row r="20" spans="1:9">
      <c r="A20" s="48"/>
      <c r="B20" s="403"/>
      <c r="C20" s="404"/>
      <c r="D20" s="405"/>
      <c r="E20" s="30"/>
      <c r="F20" s="29"/>
      <c r="G20" s="27"/>
      <c r="H20" s="28"/>
      <c r="I20" s="25"/>
    </row>
    <row r="21" spans="1:9">
      <c r="A21" s="48"/>
      <c r="B21" s="403"/>
      <c r="C21" s="404"/>
      <c r="D21" s="405"/>
      <c r="E21" s="30"/>
      <c r="F21" s="29"/>
      <c r="G21" s="27"/>
      <c r="H21" s="28"/>
      <c r="I21" s="25"/>
    </row>
    <row r="22" spans="1:9">
      <c r="A22" s="48"/>
      <c r="B22" s="403"/>
      <c r="C22" s="404"/>
      <c r="D22" s="405"/>
      <c r="E22" s="30"/>
      <c r="F22" s="29"/>
      <c r="G22" s="27"/>
      <c r="H22" s="28"/>
      <c r="I22" s="25"/>
    </row>
    <row r="23" spans="1:9">
      <c r="A23" s="48"/>
      <c r="B23" s="403"/>
      <c r="C23" s="404"/>
      <c r="D23" s="405"/>
      <c r="E23" s="30"/>
      <c r="F23" s="29"/>
      <c r="G23" s="27"/>
      <c r="H23" s="28"/>
      <c r="I23" s="25"/>
    </row>
    <row r="24" spans="1:9">
      <c r="A24" s="48"/>
      <c r="B24" s="403"/>
      <c r="C24" s="404"/>
      <c r="D24" s="405"/>
      <c r="E24" s="30"/>
      <c r="F24" s="29"/>
      <c r="G24" s="27"/>
      <c r="H24" s="28"/>
      <c r="I24" s="25"/>
    </row>
    <row r="25" spans="1:9">
      <c r="A25" s="48"/>
      <c r="B25" s="414"/>
      <c r="C25" s="415"/>
      <c r="D25" s="416"/>
      <c r="E25" s="30"/>
      <c r="F25" s="29"/>
      <c r="G25" s="27"/>
      <c r="H25" s="28"/>
      <c r="I25" s="25"/>
    </row>
    <row r="26" spans="1:9">
      <c r="A26" s="48"/>
      <c r="B26" s="414"/>
      <c r="C26" s="415"/>
      <c r="D26" s="416"/>
      <c r="E26" s="30"/>
      <c r="F26" s="29"/>
      <c r="G26" s="27"/>
      <c r="H26" s="28"/>
      <c r="I26" s="25"/>
    </row>
    <row r="27" spans="1:9">
      <c r="A27" s="48"/>
      <c r="B27" s="414"/>
      <c r="C27" s="415"/>
      <c r="D27" s="416"/>
      <c r="E27" s="30"/>
      <c r="F27" s="29"/>
      <c r="G27" s="27"/>
      <c r="H27" s="28"/>
      <c r="I27" s="25"/>
    </row>
    <row r="28" spans="1:9">
      <c r="A28" s="48"/>
      <c r="B28" s="414"/>
      <c r="C28" s="415"/>
      <c r="D28" s="416"/>
      <c r="E28" s="30"/>
      <c r="F28" s="29"/>
      <c r="G28" s="27"/>
      <c r="H28" s="28"/>
      <c r="I28" s="25"/>
    </row>
    <row r="29" spans="1:9">
      <c r="A29" s="48"/>
      <c r="B29" s="403"/>
      <c r="C29" s="404"/>
      <c r="D29" s="405"/>
      <c r="E29" s="30"/>
      <c r="F29" s="29"/>
      <c r="G29" s="27"/>
      <c r="H29" s="28"/>
      <c r="I29" s="25"/>
    </row>
    <row r="30" spans="1:9">
      <c r="A30" s="48"/>
      <c r="B30" s="403"/>
      <c r="C30" s="404"/>
      <c r="D30" s="405"/>
      <c r="E30" s="30"/>
      <c r="F30" s="29"/>
      <c r="G30" s="27"/>
      <c r="H30" s="28"/>
      <c r="I30" s="25"/>
    </row>
    <row r="31" spans="1:9" ht="15" customHeight="1">
      <c r="A31" s="53"/>
      <c r="B31" s="414"/>
      <c r="C31" s="415"/>
      <c r="D31" s="416"/>
      <c r="E31" s="30"/>
      <c r="F31" s="29"/>
      <c r="G31" s="27"/>
      <c r="H31" s="28"/>
      <c r="I31" s="25"/>
    </row>
    <row r="32" spans="1:9">
      <c r="A32" s="48"/>
      <c r="B32" s="435"/>
      <c r="C32" s="415"/>
      <c r="D32" s="416"/>
      <c r="E32" s="30"/>
      <c r="F32" s="29"/>
      <c r="G32" s="27"/>
      <c r="H32" s="28"/>
      <c r="I32" s="25"/>
    </row>
    <row r="33" spans="1:9">
      <c r="A33" s="48"/>
      <c r="B33" s="435"/>
      <c r="C33" s="415"/>
      <c r="D33" s="416"/>
      <c r="E33" s="30"/>
      <c r="F33" s="29"/>
      <c r="G33" s="27"/>
      <c r="H33" s="28"/>
      <c r="I33" s="25"/>
    </row>
    <row r="34" spans="1:9">
      <c r="A34" s="48"/>
      <c r="B34" s="435"/>
      <c r="C34" s="415"/>
      <c r="D34" s="416"/>
      <c r="E34" s="30"/>
      <c r="F34" s="29"/>
      <c r="G34" s="27"/>
      <c r="H34" s="28"/>
      <c r="I34" s="25"/>
    </row>
    <row r="35" spans="1:9">
      <c r="A35" s="48"/>
      <c r="B35" s="435"/>
      <c r="C35" s="415"/>
      <c r="D35" s="416"/>
      <c r="E35" s="30"/>
      <c r="F35" s="29"/>
      <c r="G35" s="27"/>
      <c r="H35" s="28"/>
      <c r="I35" s="25"/>
    </row>
    <row r="36" spans="1:9">
      <c r="A36" s="48"/>
      <c r="B36" s="435"/>
      <c r="C36" s="415"/>
      <c r="D36" s="416"/>
      <c r="E36" s="30"/>
      <c r="F36" s="29"/>
      <c r="G36" s="27"/>
      <c r="H36" s="28"/>
      <c r="I36" s="25"/>
    </row>
    <row r="37" spans="1:9" ht="15" customHeight="1">
      <c r="A37" s="48"/>
      <c r="B37" s="414"/>
      <c r="C37" s="415"/>
      <c r="D37" s="416"/>
      <c r="E37" s="54"/>
      <c r="F37" s="55"/>
      <c r="G37" s="56"/>
      <c r="H37" s="57"/>
      <c r="I37" s="25"/>
    </row>
    <row r="38" spans="1:9">
      <c r="A38" s="48"/>
      <c r="B38" s="403"/>
      <c r="C38" s="404"/>
      <c r="D38" s="405"/>
      <c r="E38" s="58"/>
      <c r="F38" s="45"/>
      <c r="G38" s="46"/>
      <c r="H38" s="47"/>
      <c r="I38" s="25"/>
    </row>
    <row r="39" spans="1:9">
      <c r="A39" s="48"/>
      <c r="B39" s="403"/>
      <c r="C39" s="404"/>
      <c r="D39" s="405"/>
      <c r="E39" s="58"/>
      <c r="F39" s="45"/>
      <c r="G39" s="46"/>
      <c r="H39" s="47"/>
      <c r="I39" s="25"/>
    </row>
    <row r="40" spans="1:9">
      <c r="A40" s="48"/>
      <c r="B40" s="403"/>
      <c r="C40" s="404"/>
      <c r="D40" s="405"/>
      <c r="E40" s="58"/>
      <c r="F40" s="45"/>
      <c r="G40" s="46"/>
      <c r="H40" s="47"/>
      <c r="I40" s="25"/>
    </row>
    <row r="41" spans="1:9">
      <c r="A41" s="48"/>
      <c r="B41" s="403"/>
      <c r="C41" s="404"/>
      <c r="D41" s="405"/>
      <c r="E41" s="58"/>
      <c r="F41" s="45"/>
      <c r="G41" s="46"/>
      <c r="H41" s="47"/>
      <c r="I41" s="25"/>
    </row>
    <row r="42" spans="1:9">
      <c r="A42" s="48"/>
      <c r="B42" s="403"/>
      <c r="C42" s="404"/>
      <c r="D42" s="405"/>
      <c r="E42" s="58"/>
      <c r="F42" s="45"/>
      <c r="G42" s="46"/>
      <c r="H42" s="47"/>
      <c r="I42" s="25"/>
    </row>
    <row r="43" spans="1:9">
      <c r="A43" s="48"/>
      <c r="B43" s="403"/>
      <c r="C43" s="404"/>
      <c r="D43" s="405"/>
      <c r="E43" s="58"/>
      <c r="F43" s="45"/>
      <c r="G43" s="46"/>
      <c r="H43" s="47"/>
      <c r="I43" s="25"/>
    </row>
    <row r="44" spans="1:9">
      <c r="A44" s="48"/>
      <c r="B44" s="403"/>
      <c r="C44" s="404"/>
      <c r="D44" s="405"/>
      <c r="E44" s="58"/>
      <c r="F44" s="45"/>
      <c r="G44" s="46"/>
      <c r="H44" s="47"/>
      <c r="I44" s="25"/>
    </row>
    <row r="45" spans="1:9">
      <c r="A45" s="48"/>
      <c r="B45" s="403"/>
      <c r="C45" s="404"/>
      <c r="D45" s="405"/>
      <c r="E45" s="58"/>
      <c r="F45" s="45"/>
      <c r="G45" s="46"/>
      <c r="H45" s="47"/>
      <c r="I45" s="25"/>
    </row>
    <row r="46" spans="1:9">
      <c r="A46" s="48"/>
      <c r="B46" s="403"/>
      <c r="C46" s="404"/>
      <c r="D46" s="405"/>
      <c r="E46" s="58"/>
      <c r="F46" s="45"/>
      <c r="G46" s="46"/>
      <c r="H46" s="47"/>
      <c r="I46" s="25"/>
    </row>
    <row r="47" spans="1:9">
      <c r="A47" s="48"/>
      <c r="B47" s="419"/>
      <c r="C47" s="415"/>
      <c r="D47" s="416"/>
      <c r="E47" s="59"/>
      <c r="F47" s="60"/>
      <c r="G47" s="61"/>
      <c r="H47" s="62"/>
      <c r="I47" s="26"/>
    </row>
    <row r="48" spans="1:9">
      <c r="A48" s="32"/>
      <c r="B48" s="414"/>
      <c r="C48" s="415"/>
      <c r="D48" s="416"/>
      <c r="E48" s="30"/>
      <c r="F48" s="29"/>
      <c r="G48" s="27"/>
      <c r="H48" s="28"/>
      <c r="I48" s="25"/>
    </row>
    <row r="49" spans="1:9">
      <c r="A49" s="39"/>
      <c r="B49" s="420"/>
      <c r="C49" s="415"/>
      <c r="D49" s="416"/>
      <c r="E49" s="63"/>
      <c r="F49" s="64"/>
      <c r="G49" s="65"/>
      <c r="H49" s="66"/>
      <c r="I49" s="25"/>
    </row>
    <row r="50" spans="1:9">
      <c r="A50" s="33"/>
      <c r="B50" s="418"/>
      <c r="C50" s="415"/>
      <c r="D50" s="416"/>
      <c r="E50" s="67"/>
      <c r="F50" s="42"/>
      <c r="G50" s="43"/>
      <c r="H50" s="44"/>
      <c r="I50" s="25"/>
    </row>
    <row r="51" spans="1:9">
      <c r="A51" s="38"/>
      <c r="B51" s="421"/>
      <c r="C51" s="415"/>
      <c r="D51" s="416"/>
      <c r="E51" s="68"/>
      <c r="F51" s="69"/>
      <c r="G51" s="70"/>
      <c r="H51" s="71"/>
      <c r="I51" s="26"/>
    </row>
    <row r="52" spans="1:9">
      <c r="A52" s="38"/>
      <c r="B52" s="414"/>
      <c r="C52" s="415"/>
      <c r="D52" s="416"/>
      <c r="E52" s="30"/>
      <c r="F52" s="29"/>
      <c r="G52" s="27"/>
      <c r="H52" s="28"/>
      <c r="I52" s="25"/>
    </row>
    <row r="53" spans="1:9">
      <c r="A53" s="39"/>
      <c r="B53" s="420"/>
      <c r="C53" s="415"/>
      <c r="D53" s="416"/>
      <c r="E53" s="72"/>
      <c r="F53" s="73"/>
      <c r="G53" s="74"/>
      <c r="H53" s="75"/>
      <c r="I53" s="25"/>
    </row>
    <row r="54" spans="1:9">
      <c r="A54" s="33"/>
      <c r="B54" s="434"/>
      <c r="C54" s="415"/>
      <c r="D54" s="416"/>
      <c r="E54" s="30"/>
      <c r="F54" s="29"/>
      <c r="G54" s="27"/>
      <c r="H54" s="28"/>
      <c r="I54" s="25"/>
    </row>
    <row r="55" spans="1:9">
      <c r="A55" s="33"/>
      <c r="B55" s="434"/>
      <c r="C55" s="415"/>
      <c r="D55" s="416"/>
      <c r="E55" s="30"/>
      <c r="F55" s="29"/>
      <c r="G55" s="27"/>
      <c r="H55" s="28"/>
      <c r="I55" s="25"/>
    </row>
    <row r="56" spans="1:9">
      <c r="A56" s="33"/>
      <c r="B56" s="434"/>
      <c r="C56" s="415"/>
      <c r="D56" s="416"/>
      <c r="E56" s="30"/>
      <c r="F56" s="29"/>
      <c r="G56" s="27"/>
      <c r="H56" s="28"/>
      <c r="I56" s="25"/>
    </row>
    <row r="57" spans="1:9">
      <c r="A57" s="33"/>
      <c r="B57" s="434"/>
      <c r="C57" s="415"/>
      <c r="D57" s="416"/>
      <c r="E57" s="30"/>
      <c r="F57" s="29"/>
      <c r="G57" s="27"/>
      <c r="H57" s="28"/>
      <c r="I57" s="25"/>
    </row>
    <row r="58" spans="1:9">
      <c r="A58" s="38"/>
      <c r="B58" s="417"/>
      <c r="C58" s="415"/>
      <c r="D58" s="416"/>
      <c r="E58" s="76"/>
      <c r="F58" s="50"/>
      <c r="G58" s="77"/>
      <c r="H58" s="78"/>
      <c r="I58" s="26"/>
    </row>
    <row r="59" spans="1:9">
      <c r="A59" s="38"/>
      <c r="B59" s="417"/>
      <c r="C59" s="415"/>
      <c r="D59" s="416"/>
      <c r="E59" s="54"/>
      <c r="F59" s="55"/>
      <c r="G59" s="56"/>
      <c r="H59" s="57"/>
      <c r="I59" s="25"/>
    </row>
    <row r="60" spans="1:9">
      <c r="A60" s="35"/>
      <c r="B60" s="420"/>
      <c r="C60" s="415"/>
      <c r="D60" s="416"/>
      <c r="E60" s="72"/>
      <c r="F60" s="73"/>
      <c r="G60" s="74"/>
      <c r="H60" s="75"/>
      <c r="I60" s="25"/>
    </row>
    <row r="61" spans="1:9">
      <c r="A61" s="33"/>
      <c r="B61" s="414"/>
      <c r="C61" s="415"/>
      <c r="D61" s="416"/>
      <c r="E61" s="30"/>
      <c r="F61" s="29"/>
      <c r="G61" s="27"/>
      <c r="H61" s="28"/>
      <c r="I61" s="25"/>
    </row>
    <row r="62" spans="1:9">
      <c r="A62" s="33"/>
      <c r="B62" s="414"/>
      <c r="C62" s="415"/>
      <c r="D62" s="416"/>
      <c r="E62" s="30"/>
      <c r="F62" s="29"/>
      <c r="G62" s="27"/>
      <c r="H62" s="28"/>
      <c r="I62" s="25"/>
    </row>
    <row r="63" spans="1:9">
      <c r="A63" s="33"/>
      <c r="B63" s="414"/>
      <c r="C63" s="415"/>
      <c r="D63" s="416"/>
      <c r="E63" s="30"/>
      <c r="F63" s="29"/>
      <c r="G63" s="27"/>
      <c r="H63" s="28"/>
      <c r="I63" s="25"/>
    </row>
    <row r="64" spans="1:9">
      <c r="A64" s="33"/>
      <c r="B64" s="417"/>
      <c r="C64" s="415"/>
      <c r="D64" s="416"/>
      <c r="E64" s="76"/>
      <c r="F64" s="50"/>
      <c r="G64" s="77"/>
      <c r="H64" s="78"/>
      <c r="I64" s="26"/>
    </row>
    <row r="65" spans="1:9">
      <c r="A65" s="33"/>
      <c r="B65" s="417"/>
      <c r="C65" s="415"/>
      <c r="D65" s="416"/>
      <c r="E65" s="79"/>
      <c r="F65" s="80"/>
      <c r="G65" s="81"/>
      <c r="H65" s="82"/>
      <c r="I65" s="25"/>
    </row>
    <row r="66" spans="1:9">
      <c r="A66" s="38"/>
      <c r="B66" s="420"/>
      <c r="C66" s="415"/>
      <c r="D66" s="416"/>
      <c r="E66" s="72"/>
      <c r="F66" s="73"/>
      <c r="G66" s="74"/>
      <c r="H66" s="75"/>
      <c r="I66" s="25"/>
    </row>
    <row r="67" spans="1:9">
      <c r="A67" s="33"/>
      <c r="B67" s="418"/>
      <c r="C67" s="415"/>
      <c r="D67" s="416"/>
      <c r="E67" s="30"/>
      <c r="F67" s="29"/>
      <c r="G67" s="27"/>
      <c r="H67" s="28"/>
      <c r="I67" s="25"/>
    </row>
    <row r="68" spans="1:9">
      <c r="A68" s="33"/>
      <c r="B68" s="418"/>
      <c r="C68" s="415"/>
      <c r="D68" s="416"/>
      <c r="E68" s="58"/>
      <c r="F68" s="45"/>
      <c r="G68" s="46"/>
      <c r="H68" s="47"/>
      <c r="I68" s="25"/>
    </row>
    <row r="69" spans="1:9">
      <c r="A69" s="33"/>
      <c r="B69" s="418"/>
      <c r="C69" s="415"/>
      <c r="D69" s="416"/>
      <c r="E69" s="58"/>
      <c r="F69" s="45"/>
      <c r="G69" s="46"/>
      <c r="H69" s="47"/>
      <c r="I69" s="25"/>
    </row>
    <row r="70" spans="1:9">
      <c r="A70" s="33"/>
      <c r="B70" s="418"/>
      <c r="C70" s="415"/>
      <c r="D70" s="416"/>
      <c r="E70" s="58"/>
      <c r="F70" s="45"/>
      <c r="G70" s="46"/>
      <c r="H70" s="47"/>
      <c r="I70" s="25"/>
    </row>
    <row r="71" spans="1:9">
      <c r="A71" s="33"/>
      <c r="B71" s="418"/>
      <c r="C71" s="415"/>
      <c r="D71" s="416"/>
      <c r="E71" s="67"/>
      <c r="F71" s="42"/>
      <c r="G71" s="43"/>
      <c r="H71" s="44"/>
      <c r="I71" s="25"/>
    </row>
    <row r="72" spans="1:9">
      <c r="A72" s="33"/>
      <c r="B72" s="418"/>
      <c r="C72" s="415"/>
      <c r="D72" s="416"/>
      <c r="E72" s="58"/>
      <c r="F72" s="45"/>
      <c r="G72" s="46"/>
      <c r="H72" s="47"/>
      <c r="I72" s="25"/>
    </row>
    <row r="73" spans="1:9">
      <c r="A73" s="33"/>
      <c r="B73" s="414"/>
      <c r="C73" s="415"/>
      <c r="D73" s="416"/>
      <c r="E73" s="30"/>
      <c r="F73" s="29"/>
      <c r="G73" s="27"/>
      <c r="H73" s="28"/>
      <c r="I73" s="25"/>
    </row>
    <row r="74" spans="1:9">
      <c r="A74" s="33"/>
      <c r="B74" s="414"/>
      <c r="C74" s="415"/>
      <c r="D74" s="416"/>
      <c r="E74" s="30"/>
      <c r="F74" s="29"/>
      <c r="G74" s="27"/>
      <c r="H74" s="28"/>
      <c r="I74" s="25"/>
    </row>
    <row r="75" spans="1:9">
      <c r="A75" s="33"/>
      <c r="B75" s="418"/>
      <c r="C75" s="415"/>
      <c r="D75" s="416"/>
      <c r="E75" s="83"/>
      <c r="F75" s="84"/>
      <c r="G75" s="85"/>
      <c r="H75" s="86"/>
      <c r="I75" s="25"/>
    </row>
    <row r="76" spans="1:9">
      <c r="A76" s="33"/>
      <c r="B76" s="418"/>
      <c r="C76" s="415"/>
      <c r="D76" s="416"/>
      <c r="E76" s="83"/>
      <c r="F76" s="84"/>
      <c r="G76" s="85"/>
      <c r="H76" s="86"/>
      <c r="I76" s="25"/>
    </row>
    <row r="77" spans="1:9">
      <c r="A77" s="33"/>
      <c r="B77" s="417"/>
      <c r="C77" s="415"/>
      <c r="D77" s="416"/>
      <c r="E77" s="76"/>
      <c r="F77" s="50"/>
      <c r="G77" s="77"/>
      <c r="H77" s="78"/>
      <c r="I77" s="26"/>
    </row>
    <row r="78" spans="1:9">
      <c r="A78" s="34"/>
      <c r="B78" s="417"/>
      <c r="C78" s="415"/>
      <c r="D78" s="416"/>
      <c r="E78" s="79"/>
      <c r="F78" s="80"/>
      <c r="G78" s="81"/>
      <c r="H78" s="82"/>
      <c r="I78" s="25"/>
    </row>
    <row r="79" spans="1:9">
      <c r="A79" s="34"/>
      <c r="B79" s="420"/>
      <c r="C79" s="415"/>
      <c r="D79" s="416"/>
      <c r="E79" s="72"/>
      <c r="F79" s="73"/>
      <c r="G79" s="74"/>
      <c r="H79" s="75"/>
      <c r="I79" s="25"/>
    </row>
    <row r="80" spans="1:9" ht="15" customHeight="1">
      <c r="A80" s="33"/>
      <c r="B80" s="418"/>
      <c r="C80" s="415"/>
      <c r="D80" s="416"/>
      <c r="E80" s="67"/>
      <c r="F80" s="42"/>
      <c r="G80" s="43"/>
      <c r="H80" s="44"/>
      <c r="I80" s="25"/>
    </row>
    <row r="81" spans="1:9">
      <c r="A81" s="33"/>
      <c r="B81" s="418"/>
      <c r="C81" s="415"/>
      <c r="D81" s="416"/>
      <c r="E81" s="67"/>
      <c r="F81" s="42"/>
      <c r="G81" s="43"/>
      <c r="H81" s="44"/>
      <c r="I81" s="25"/>
    </row>
    <row r="82" spans="1:9">
      <c r="A82" s="33"/>
      <c r="B82" s="418"/>
      <c r="C82" s="415"/>
      <c r="D82" s="416"/>
      <c r="E82" s="67"/>
      <c r="F82" s="42"/>
      <c r="G82" s="43"/>
      <c r="H82" s="44"/>
      <c r="I82" s="25"/>
    </row>
    <row r="83" spans="1:9">
      <c r="A83" s="33"/>
      <c r="B83" s="418"/>
      <c r="C83" s="415"/>
      <c r="D83" s="416"/>
      <c r="E83" s="58"/>
      <c r="F83" s="45"/>
      <c r="G83" s="46"/>
      <c r="H83" s="47"/>
      <c r="I83" s="25"/>
    </row>
    <row r="84" spans="1:9">
      <c r="A84" s="33"/>
      <c r="B84" s="418"/>
      <c r="C84" s="415"/>
      <c r="D84" s="416"/>
      <c r="E84" s="58"/>
      <c r="F84" s="45"/>
      <c r="G84" s="46"/>
      <c r="H84" s="47"/>
      <c r="I84" s="25"/>
    </row>
    <row r="85" spans="1:9">
      <c r="A85" s="33"/>
      <c r="B85" s="418"/>
      <c r="C85" s="415"/>
      <c r="D85" s="416"/>
      <c r="E85" s="67"/>
      <c r="F85" s="42"/>
      <c r="G85" s="43"/>
      <c r="H85" s="44"/>
      <c r="I85" s="25"/>
    </row>
    <row r="86" spans="1:9">
      <c r="A86" s="33"/>
      <c r="B86" s="418"/>
      <c r="C86" s="415"/>
      <c r="D86" s="416"/>
      <c r="E86" s="58"/>
      <c r="F86" s="45"/>
      <c r="G86" s="46"/>
      <c r="H86" s="47"/>
      <c r="I86" s="25"/>
    </row>
    <row r="87" spans="1:9">
      <c r="A87" s="33"/>
      <c r="B87" s="414"/>
      <c r="C87" s="415"/>
      <c r="D87" s="416"/>
      <c r="E87" s="30"/>
      <c r="F87" s="29"/>
      <c r="G87" s="27"/>
      <c r="H87" s="28"/>
      <c r="I87" s="25"/>
    </row>
    <row r="88" spans="1:9">
      <c r="A88" s="33"/>
      <c r="B88" s="418"/>
      <c r="C88" s="415"/>
      <c r="D88" s="416"/>
      <c r="E88" s="83"/>
      <c r="F88" s="84"/>
      <c r="G88" s="85"/>
      <c r="H88" s="86"/>
      <c r="I88" s="25"/>
    </row>
    <row r="89" spans="1:9">
      <c r="A89" s="33"/>
      <c r="B89" s="436"/>
      <c r="C89" s="404"/>
      <c r="D89" s="405"/>
      <c r="E89" s="83"/>
      <c r="F89" s="84"/>
      <c r="G89" s="85"/>
      <c r="H89" s="86"/>
      <c r="I89" s="25"/>
    </row>
    <row r="90" spans="1:9">
      <c r="A90" s="33"/>
      <c r="B90" s="417"/>
      <c r="C90" s="415"/>
      <c r="D90" s="416"/>
      <c r="E90" s="76"/>
      <c r="F90" s="50"/>
      <c r="G90" s="77"/>
      <c r="H90" s="78"/>
      <c r="I90" s="26"/>
    </row>
    <row r="91" spans="1:9">
      <c r="A91" s="32"/>
      <c r="B91" s="417"/>
      <c r="C91" s="415"/>
      <c r="D91" s="416"/>
      <c r="E91" s="79"/>
      <c r="F91" s="80"/>
      <c r="G91" s="81"/>
      <c r="H91" s="82"/>
      <c r="I91" s="25"/>
    </row>
    <row r="92" spans="1:9">
      <c r="A92" s="36"/>
      <c r="B92" s="420"/>
      <c r="C92" s="415"/>
      <c r="D92" s="416"/>
      <c r="E92" s="72"/>
      <c r="F92" s="73"/>
      <c r="G92" s="74"/>
      <c r="H92" s="75"/>
      <c r="I92" s="25"/>
    </row>
    <row r="93" spans="1:9">
      <c r="A93" s="33"/>
      <c r="B93" s="418"/>
      <c r="C93" s="415"/>
      <c r="D93" s="416"/>
      <c r="E93" s="58"/>
      <c r="F93" s="45"/>
      <c r="G93" s="46"/>
      <c r="H93" s="47"/>
      <c r="I93" s="25"/>
    </row>
    <row r="94" spans="1:9">
      <c r="A94" s="33"/>
      <c r="B94" s="418"/>
      <c r="C94" s="415"/>
      <c r="D94" s="416"/>
      <c r="E94" s="67"/>
      <c r="F94" s="42"/>
      <c r="G94" s="43"/>
      <c r="H94" s="44"/>
      <c r="I94" s="25"/>
    </row>
    <row r="95" spans="1:9">
      <c r="A95" s="33"/>
      <c r="B95" s="414"/>
      <c r="C95" s="415"/>
      <c r="D95" s="416"/>
      <c r="E95" s="30"/>
      <c r="F95" s="29"/>
      <c r="G95" s="27"/>
      <c r="H95" s="28"/>
      <c r="I95" s="25"/>
    </row>
    <row r="96" spans="1:9">
      <c r="A96" s="32"/>
      <c r="B96" s="417"/>
      <c r="C96" s="415"/>
      <c r="D96" s="416"/>
      <c r="E96" s="76"/>
      <c r="F96" s="50"/>
      <c r="G96" s="77"/>
      <c r="H96" s="78"/>
      <c r="I96" s="26"/>
    </row>
    <row r="97" spans="1:9">
      <c r="A97" s="32"/>
      <c r="B97" s="417"/>
      <c r="C97" s="415"/>
      <c r="D97" s="416"/>
      <c r="E97" s="54"/>
      <c r="F97" s="55"/>
      <c r="G97" s="56"/>
      <c r="H97" s="57"/>
      <c r="I97" s="25"/>
    </row>
    <row r="98" spans="1:9">
      <c r="A98" s="36"/>
      <c r="B98" s="420"/>
      <c r="C98" s="415"/>
      <c r="D98" s="416"/>
      <c r="E98" s="72"/>
      <c r="F98" s="73"/>
      <c r="G98" s="74"/>
      <c r="H98" s="75"/>
      <c r="I98" s="25"/>
    </row>
    <row r="99" spans="1:9">
      <c r="A99" s="33"/>
      <c r="B99" s="414"/>
      <c r="C99" s="415"/>
      <c r="D99" s="416"/>
      <c r="E99" s="30"/>
      <c r="F99" s="29"/>
      <c r="G99" s="27"/>
      <c r="H99" s="28"/>
      <c r="I99" s="25"/>
    </row>
    <row r="100" spans="1:9">
      <c r="A100" s="33"/>
      <c r="B100" s="414"/>
      <c r="C100" s="415"/>
      <c r="D100" s="416"/>
      <c r="E100" s="58"/>
      <c r="F100" s="45"/>
      <c r="G100" s="46"/>
      <c r="H100" s="47"/>
      <c r="I100" s="25"/>
    </row>
    <row r="101" spans="1:9">
      <c r="A101" s="33"/>
      <c r="B101" s="414"/>
      <c r="C101" s="415"/>
      <c r="D101" s="416"/>
      <c r="E101" s="58"/>
      <c r="F101" s="45"/>
      <c r="G101" s="46"/>
      <c r="H101" s="47"/>
      <c r="I101" s="25"/>
    </row>
    <row r="102" spans="1:9">
      <c r="A102" s="33"/>
      <c r="B102" s="403"/>
      <c r="C102" s="404"/>
      <c r="D102" s="405"/>
      <c r="E102" s="58"/>
      <c r="F102" s="45"/>
      <c r="G102" s="46"/>
      <c r="H102" s="47"/>
      <c r="I102" s="25"/>
    </row>
    <row r="103" spans="1:9">
      <c r="A103" s="32"/>
      <c r="B103" s="417"/>
      <c r="C103" s="415"/>
      <c r="D103" s="416"/>
      <c r="E103" s="76"/>
      <c r="F103" s="50"/>
      <c r="G103" s="77"/>
      <c r="H103" s="78"/>
      <c r="I103" s="26"/>
    </row>
    <row r="104" spans="1:9">
      <c r="A104" s="32"/>
      <c r="B104" s="417"/>
      <c r="C104" s="415"/>
      <c r="D104" s="416"/>
      <c r="E104" s="79"/>
      <c r="F104" s="80"/>
      <c r="G104" s="81"/>
      <c r="H104" s="82"/>
      <c r="I104" s="25"/>
    </row>
    <row r="105" spans="1:9">
      <c r="A105" s="36"/>
      <c r="B105" s="438"/>
      <c r="C105" s="415"/>
      <c r="D105" s="416"/>
      <c r="E105" s="79"/>
      <c r="F105" s="80"/>
      <c r="G105" s="81"/>
      <c r="H105" s="82"/>
      <c r="I105" s="25"/>
    </row>
    <row r="106" spans="1:9">
      <c r="A106" s="33"/>
      <c r="B106" s="437"/>
      <c r="C106" s="415"/>
      <c r="D106" s="416"/>
      <c r="E106" s="30"/>
      <c r="F106" s="29"/>
      <c r="G106" s="27"/>
      <c r="H106" s="28"/>
      <c r="I106" s="25"/>
    </row>
    <row r="107" spans="1:9">
      <c r="A107" s="33"/>
      <c r="B107" s="437"/>
      <c r="C107" s="415"/>
      <c r="D107" s="416"/>
      <c r="E107" s="30"/>
      <c r="F107" s="29"/>
      <c r="G107" s="27"/>
      <c r="H107" s="28"/>
      <c r="I107" s="25"/>
    </row>
    <row r="108" spans="1:9">
      <c r="A108" s="33"/>
      <c r="B108" s="437"/>
      <c r="C108" s="415"/>
      <c r="D108" s="416"/>
      <c r="E108" s="30"/>
      <c r="F108" s="29"/>
      <c r="G108" s="27"/>
      <c r="H108" s="28"/>
      <c r="I108" s="25"/>
    </row>
    <row r="109" spans="1:9">
      <c r="A109" s="33"/>
      <c r="B109" s="437"/>
      <c r="C109" s="415"/>
      <c r="D109" s="416"/>
      <c r="E109" s="30"/>
      <c r="F109" s="29"/>
      <c r="G109" s="27"/>
      <c r="H109" s="28"/>
      <c r="I109" s="25"/>
    </row>
    <row r="110" spans="1:9">
      <c r="A110" s="33"/>
      <c r="B110" s="437"/>
      <c r="C110" s="415"/>
      <c r="D110" s="416"/>
      <c r="E110" s="30"/>
      <c r="F110" s="29"/>
      <c r="G110" s="27"/>
      <c r="H110" s="28"/>
      <c r="I110" s="25"/>
    </row>
    <row r="111" spans="1:9">
      <c r="A111" s="33"/>
      <c r="B111" s="437"/>
      <c r="C111" s="415"/>
      <c r="D111" s="416"/>
      <c r="E111" s="30"/>
      <c r="F111" s="29"/>
      <c r="G111" s="27"/>
      <c r="H111" s="28"/>
      <c r="I111" s="25"/>
    </row>
    <row r="112" spans="1:9">
      <c r="A112" s="33"/>
      <c r="B112" s="437"/>
      <c r="C112" s="415"/>
      <c r="D112" s="416"/>
      <c r="E112" s="30"/>
      <c r="F112" s="29"/>
      <c r="G112" s="27"/>
      <c r="H112" s="28"/>
      <c r="I112" s="25"/>
    </row>
    <row r="113" spans="1:9">
      <c r="A113" s="33"/>
      <c r="B113" s="437"/>
      <c r="C113" s="415"/>
      <c r="D113" s="416"/>
      <c r="E113" s="30"/>
      <c r="F113" s="29"/>
      <c r="G113" s="27"/>
      <c r="H113" s="28"/>
      <c r="I113" s="25"/>
    </row>
    <row r="114" spans="1:9">
      <c r="A114" s="33"/>
      <c r="B114" s="437"/>
      <c r="C114" s="415"/>
      <c r="D114" s="416"/>
      <c r="E114" s="30"/>
      <c r="F114" s="29"/>
      <c r="G114" s="27"/>
      <c r="H114" s="28"/>
      <c r="I114" s="25"/>
    </row>
    <row r="115" spans="1:9">
      <c r="A115" s="33"/>
      <c r="B115" s="437"/>
      <c r="C115" s="415"/>
      <c r="D115" s="416"/>
      <c r="E115" s="30"/>
      <c r="F115" s="29"/>
      <c r="G115" s="27"/>
      <c r="H115" s="28"/>
      <c r="I115" s="25"/>
    </row>
    <row r="116" spans="1:9">
      <c r="A116" s="33"/>
      <c r="B116" s="437"/>
      <c r="C116" s="415"/>
      <c r="D116" s="416"/>
      <c r="E116" s="30"/>
      <c r="F116" s="29"/>
      <c r="G116" s="27"/>
      <c r="H116" s="28"/>
      <c r="I116" s="25"/>
    </row>
    <row r="117" spans="1:9">
      <c r="A117" s="33"/>
      <c r="B117" s="437"/>
      <c r="C117" s="415"/>
      <c r="D117" s="416"/>
      <c r="E117" s="30"/>
      <c r="F117" s="29"/>
      <c r="G117" s="27"/>
      <c r="H117" s="28"/>
      <c r="I117" s="25"/>
    </row>
    <row r="118" spans="1:9">
      <c r="A118" s="33"/>
      <c r="B118" s="437"/>
      <c r="C118" s="415"/>
      <c r="D118" s="416"/>
      <c r="E118" s="30"/>
      <c r="F118" s="29"/>
      <c r="G118" s="27"/>
      <c r="H118" s="28"/>
      <c r="I118" s="25"/>
    </row>
    <row r="119" spans="1:9">
      <c r="A119" s="33"/>
      <c r="B119" s="437"/>
      <c r="C119" s="415"/>
      <c r="D119" s="416"/>
      <c r="E119" s="30"/>
      <c r="F119" s="29"/>
      <c r="G119" s="27"/>
      <c r="H119" s="28"/>
      <c r="I119" s="25"/>
    </row>
    <row r="120" spans="1:9">
      <c r="A120" s="33"/>
      <c r="B120" s="437"/>
      <c r="C120" s="415"/>
      <c r="D120" s="416"/>
      <c r="E120" s="30"/>
      <c r="F120" s="29"/>
      <c r="G120" s="27"/>
      <c r="H120" s="28"/>
      <c r="I120" s="25"/>
    </row>
    <row r="121" spans="1:9">
      <c r="A121" s="33"/>
      <c r="B121" s="437"/>
      <c r="C121" s="415"/>
      <c r="D121" s="416"/>
      <c r="E121" s="30"/>
      <c r="F121" s="29"/>
      <c r="G121" s="27"/>
      <c r="H121" s="28"/>
      <c r="I121" s="25"/>
    </row>
    <row r="122" spans="1:9">
      <c r="A122" s="33"/>
      <c r="B122" s="437"/>
      <c r="C122" s="415"/>
      <c r="D122" s="416"/>
      <c r="E122" s="30"/>
      <c r="F122" s="29"/>
      <c r="G122" s="27"/>
      <c r="H122" s="28"/>
      <c r="I122" s="25"/>
    </row>
    <row r="123" spans="1:9">
      <c r="A123" s="33"/>
      <c r="B123" s="437"/>
      <c r="C123" s="415"/>
      <c r="D123" s="416"/>
      <c r="E123" s="30"/>
      <c r="F123" s="29"/>
      <c r="G123" s="27"/>
      <c r="H123" s="28"/>
      <c r="I123" s="25"/>
    </row>
    <row r="124" spans="1:9">
      <c r="A124" s="33"/>
      <c r="B124" s="434"/>
      <c r="C124" s="415"/>
      <c r="D124" s="416"/>
      <c r="E124" s="30"/>
      <c r="F124" s="29"/>
      <c r="G124" s="27"/>
      <c r="H124" s="28"/>
      <c r="I124" s="25"/>
    </row>
    <row r="125" spans="1:9">
      <c r="A125" s="33"/>
      <c r="B125" s="437"/>
      <c r="C125" s="415"/>
      <c r="D125" s="416"/>
      <c r="E125" s="30"/>
      <c r="F125" s="29"/>
      <c r="G125" s="27"/>
      <c r="H125" s="28"/>
      <c r="I125" s="25"/>
    </row>
    <row r="126" spans="1:9">
      <c r="A126" s="33"/>
      <c r="B126" s="437"/>
      <c r="C126" s="415"/>
      <c r="D126" s="416"/>
      <c r="E126" s="30"/>
      <c r="F126" s="29"/>
      <c r="G126" s="27"/>
      <c r="H126" s="28"/>
      <c r="I126" s="25"/>
    </row>
    <row r="127" spans="1:9">
      <c r="A127" s="33"/>
      <c r="B127" s="434"/>
      <c r="C127" s="415"/>
      <c r="D127" s="416"/>
      <c r="E127" s="30"/>
      <c r="F127" s="29"/>
      <c r="G127" s="27"/>
      <c r="H127" s="28"/>
      <c r="I127" s="25"/>
    </row>
    <row r="128" spans="1:9">
      <c r="A128" s="33"/>
      <c r="B128" s="439"/>
      <c r="C128" s="404"/>
      <c r="D128" s="405"/>
      <c r="E128" s="30"/>
      <c r="F128" s="29"/>
      <c r="G128" s="27"/>
      <c r="H128" s="28"/>
      <c r="I128" s="25"/>
    </row>
    <row r="129" spans="1:9">
      <c r="A129" s="32"/>
      <c r="B129" s="417"/>
      <c r="C129" s="415"/>
      <c r="D129" s="416"/>
      <c r="E129" s="76"/>
      <c r="F129" s="50"/>
      <c r="G129" s="77"/>
      <c r="H129" s="78"/>
      <c r="I129" s="26"/>
    </row>
    <row r="130" spans="1:9">
      <c r="A130" s="32"/>
      <c r="B130" s="417"/>
      <c r="C130" s="415"/>
      <c r="D130" s="416"/>
      <c r="E130" s="79"/>
      <c r="F130" s="80"/>
      <c r="G130" s="81"/>
      <c r="H130" s="82"/>
      <c r="I130" s="26"/>
    </row>
    <row r="131" spans="1:9">
      <c r="A131" s="36"/>
      <c r="B131" s="438"/>
      <c r="C131" s="415"/>
      <c r="D131" s="416"/>
      <c r="E131" s="79"/>
      <c r="F131" s="80"/>
      <c r="G131" s="81"/>
      <c r="H131" s="82"/>
      <c r="I131" s="25"/>
    </row>
    <row r="132" spans="1:9">
      <c r="A132" s="33"/>
      <c r="B132" s="434"/>
      <c r="C132" s="415"/>
      <c r="D132" s="416"/>
      <c r="E132" s="30"/>
      <c r="F132" s="29"/>
      <c r="G132" s="27"/>
      <c r="H132" s="28"/>
      <c r="I132" s="25"/>
    </row>
    <row r="133" spans="1:9">
      <c r="A133" s="33"/>
      <c r="B133" s="434"/>
      <c r="C133" s="415"/>
      <c r="D133" s="416"/>
      <c r="E133" s="30"/>
      <c r="F133" s="29"/>
      <c r="G133" s="27"/>
      <c r="H133" s="28"/>
      <c r="I133" s="25"/>
    </row>
    <row r="134" spans="1:9">
      <c r="A134" s="33"/>
      <c r="B134" s="434"/>
      <c r="C134" s="415"/>
      <c r="D134" s="416"/>
      <c r="E134" s="30"/>
      <c r="F134" s="29"/>
      <c r="G134" s="27"/>
      <c r="H134" s="28"/>
      <c r="I134" s="25"/>
    </row>
    <row r="135" spans="1:9">
      <c r="A135" s="33"/>
      <c r="B135" s="434"/>
      <c r="C135" s="415"/>
      <c r="D135" s="416"/>
      <c r="E135" s="30"/>
      <c r="F135" s="29"/>
      <c r="G135" s="27"/>
      <c r="H135" s="28"/>
      <c r="I135" s="25"/>
    </row>
    <row r="136" spans="1:9" ht="15.75" thickBot="1">
      <c r="A136" s="33"/>
      <c r="B136" s="434"/>
      <c r="C136" s="415"/>
      <c r="D136" s="416"/>
      <c r="E136" s="30"/>
      <c r="F136" s="29"/>
      <c r="G136" s="27"/>
      <c r="H136" s="28"/>
      <c r="I136" s="25"/>
    </row>
    <row r="137" spans="1:9">
      <c r="A137" s="393"/>
      <c r="B137" s="393"/>
      <c r="C137" s="12"/>
      <c r="D137" s="12"/>
      <c r="E137" s="394"/>
      <c r="F137" s="395"/>
      <c r="G137" s="395"/>
      <c r="H137" s="395"/>
      <c r="I137" s="396"/>
    </row>
    <row r="138" spans="1:9" ht="15.75" thickBot="1">
      <c r="A138" s="400" t="s">
        <v>11</v>
      </c>
      <c r="B138" s="401"/>
      <c r="C138" s="401"/>
      <c r="D138" s="19"/>
      <c r="E138" s="397"/>
      <c r="F138" s="398"/>
      <c r="G138" s="398"/>
      <c r="H138" s="398"/>
      <c r="I138" s="399"/>
    </row>
    <row r="139" spans="1:9">
      <c r="A139" s="15"/>
      <c r="B139" s="12"/>
      <c r="C139" s="391" t="s">
        <v>23</v>
      </c>
      <c r="D139" s="392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Original bid</vt:lpstr>
      <vt:lpstr>Reconciled bid </vt:lpstr>
      <vt:lpstr>Reconciled Qty with Contr's amt</vt:lpstr>
      <vt:lpstr>'Original bid'!Print_Area</vt:lpstr>
      <vt:lpstr>'Reconciled bid '!Print_Area</vt:lpstr>
      <vt:lpstr>'Original bid'!Print_Titles</vt:lpstr>
      <vt:lpstr>'Reconciled bid 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2021-11-22T06:32:54Z</cp:lastPrinted>
  <dcterms:created xsi:type="dcterms:W3CDTF">2013-04-08T01:32:43Z</dcterms:created>
  <dcterms:modified xsi:type="dcterms:W3CDTF">2021-11-22T06:46:41Z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