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1\02 Coffee Team\03 CAPEX 2021\PEC 2020\Phase 2\17 BidDocs\4 AbsOfBid\E54 doors\"/>
    </mc:Choice>
  </mc:AlternateContent>
  <xr:revisionPtr revIDLastSave="0" documentId="13_ncr:1_{21571E1C-2872-4FC9-9EA3-2EBC24CC4740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Cost Summary" sheetId="12" r:id="rId1"/>
    <sheet name="Original bid" sheetId="11" r:id="rId2"/>
    <sheet name="Final bid" sheetId="14" r:id="rId3"/>
    <sheet name="Reconciled Qty with Contr's amt" sheetId="5" state="hidden" r:id="rId4"/>
  </sheets>
  <definedNames>
    <definedName name="_xlnm.Print_Area" localSheetId="2">'Final bid'!$A$1:$X$249</definedName>
    <definedName name="_xlnm.Print_Area" localSheetId="1">'Original bid'!$A$1:$X$245</definedName>
    <definedName name="_xlnm.Print_Titles" localSheetId="2">'Final bid'!$13:$14</definedName>
    <definedName name="_xlnm.Print_Titles" localSheetId="1">'Original bid'!$13:$14</definedName>
    <definedName name="_xlnm.Print_Titles" localSheetId="3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6" i="14" l="1"/>
  <c r="S204" i="14"/>
  <c r="S209" i="14"/>
  <c r="S208" i="14"/>
  <c r="S207" i="14"/>
  <c r="S206" i="14"/>
  <c r="S205" i="14"/>
  <c r="S217" i="14"/>
  <c r="S218" i="14"/>
  <c r="S219" i="14"/>
  <c r="S220" i="14"/>
  <c r="S221" i="14"/>
  <c r="S213" i="14"/>
  <c r="S216" i="14"/>
  <c r="S196" i="14"/>
  <c r="I55" i="14"/>
  <c r="E213" i="14"/>
  <c r="I224" i="14"/>
  <c r="I223" i="14"/>
  <c r="I209" i="14"/>
  <c r="I208" i="14"/>
  <c r="I207" i="14"/>
  <c r="I206" i="14"/>
  <c r="I205" i="14"/>
  <c r="I204" i="14"/>
  <c r="I213" i="14" s="1"/>
  <c r="I152" i="14"/>
  <c r="I151" i="14"/>
  <c r="I150" i="14"/>
  <c r="I155" i="14"/>
  <c r="I196" i="14"/>
  <c r="I201" i="14" s="1"/>
  <c r="M17" i="12"/>
  <c r="J21" i="12"/>
  <c r="J17" i="12"/>
  <c r="D17" i="12"/>
  <c r="D21" i="12" s="1"/>
  <c r="N55" i="14"/>
  <c r="N152" i="14"/>
  <c r="N151" i="14"/>
  <c r="N150" i="14"/>
  <c r="S141" i="14" l="1"/>
  <c r="S151" i="14"/>
  <c r="S150" i="14"/>
  <c r="S226" i="14"/>
  <c r="S224" i="14"/>
  <c r="S223" i="14"/>
  <c r="S222" i="14"/>
  <c r="O226" i="14"/>
  <c r="O213" i="14"/>
  <c r="S185" i="14"/>
  <c r="S167" i="14"/>
  <c r="S176" i="14"/>
  <c r="S177" i="14"/>
  <c r="S170" i="14"/>
  <c r="S169" i="14"/>
  <c r="S168" i="14"/>
  <c r="S165" i="14"/>
  <c r="S163" i="14"/>
  <c r="S162" i="14"/>
  <c r="S161" i="14"/>
  <c r="S160" i="14"/>
  <c r="S159" i="14"/>
  <c r="S183" i="14" l="1"/>
  <c r="S133" i="14" l="1"/>
  <c r="S134" i="14"/>
  <c r="S135" i="14"/>
  <c r="S136" i="14"/>
  <c r="S137" i="14"/>
  <c r="S138" i="14"/>
  <c r="S139" i="14"/>
  <c r="S132" i="14"/>
  <c r="S130" i="14"/>
  <c r="S155" i="14" s="1"/>
  <c r="S129" i="14"/>
  <c r="S128" i="14"/>
  <c r="S131" i="14"/>
  <c r="N211" i="14" l="1"/>
  <c r="N210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201" i="14" s="1"/>
  <c r="N84" i="14" l="1"/>
  <c r="N83" i="14"/>
  <c r="N82" i="14"/>
  <c r="N81" i="14"/>
  <c r="N80" i="14"/>
  <c r="N79" i="14"/>
  <c r="N78" i="14"/>
  <c r="N77" i="14"/>
  <c r="N76" i="14"/>
  <c r="N75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16" i="14"/>
  <c r="N17" i="14"/>
  <c r="N24" i="14"/>
  <c r="N23" i="14"/>
  <c r="N22" i="14"/>
  <c r="N21" i="14"/>
  <c r="N20" i="14"/>
  <c r="N19" i="14"/>
  <c r="N18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2" i="14"/>
  <c r="S51" i="14"/>
  <c r="S50" i="14"/>
  <c r="S49" i="14"/>
  <c r="S48" i="14"/>
  <c r="S47" i="14"/>
  <c r="S46" i="14"/>
  <c r="S45" i="14"/>
  <c r="S44" i="14"/>
  <c r="S43" i="14"/>
  <c r="S40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4" i="14"/>
  <c r="S23" i="14"/>
  <c r="S16" i="14"/>
  <c r="S15" i="14"/>
  <c r="S19" i="14"/>
  <c r="S39" i="14"/>
  <c r="S22" i="14"/>
  <c r="S21" i="14"/>
  <c r="S20" i="14"/>
  <c r="E226" i="14"/>
  <c r="N224" i="14"/>
  <c r="N223" i="14"/>
  <c r="N222" i="14"/>
  <c r="I222" i="14"/>
  <c r="N221" i="14"/>
  <c r="I221" i="14"/>
  <c r="N220" i="14"/>
  <c r="I220" i="14"/>
  <c r="N219" i="14"/>
  <c r="I219" i="14"/>
  <c r="N218" i="14"/>
  <c r="I218" i="14"/>
  <c r="N217" i="14"/>
  <c r="I217" i="14"/>
  <c r="N216" i="14"/>
  <c r="I216" i="14"/>
  <c r="I226" i="14" s="1"/>
  <c r="S235" i="14"/>
  <c r="N209" i="14"/>
  <c r="N208" i="14"/>
  <c r="N207" i="14"/>
  <c r="N206" i="14"/>
  <c r="N205" i="14"/>
  <c r="N213" i="14" s="1"/>
  <c r="S200" i="14"/>
  <c r="S199" i="14"/>
  <c r="S198" i="14"/>
  <c r="S197" i="14"/>
  <c r="S195" i="14"/>
  <c r="I195" i="14"/>
  <c r="S194" i="14"/>
  <c r="I194" i="14"/>
  <c r="S193" i="14"/>
  <c r="I193" i="14"/>
  <c r="S192" i="14"/>
  <c r="I192" i="14"/>
  <c r="S191" i="14"/>
  <c r="I191" i="14"/>
  <c r="S190" i="14"/>
  <c r="I190" i="14"/>
  <c r="S189" i="14"/>
  <c r="I189" i="14"/>
  <c r="S188" i="14"/>
  <c r="I188" i="14"/>
  <c r="S187" i="14"/>
  <c r="I187" i="14"/>
  <c r="S186" i="14"/>
  <c r="I186" i="14"/>
  <c r="I185" i="14"/>
  <c r="I182" i="14"/>
  <c r="N181" i="14"/>
  <c r="I181" i="14"/>
  <c r="N180" i="14"/>
  <c r="I180" i="14"/>
  <c r="N179" i="14"/>
  <c r="I179" i="14"/>
  <c r="N178" i="14"/>
  <c r="N177" i="14"/>
  <c r="N176" i="14"/>
  <c r="N175" i="14"/>
  <c r="N174" i="14"/>
  <c r="N173" i="14"/>
  <c r="N172" i="14"/>
  <c r="N171" i="14"/>
  <c r="N170" i="14"/>
  <c r="I170" i="14"/>
  <c r="N169" i="14"/>
  <c r="I169" i="14"/>
  <c r="N168" i="14"/>
  <c r="I168" i="14"/>
  <c r="N167" i="14"/>
  <c r="I167" i="14"/>
  <c r="N166" i="14"/>
  <c r="I166" i="14"/>
  <c r="N165" i="14"/>
  <c r="I165" i="14"/>
  <c r="N164" i="14"/>
  <c r="I164" i="14"/>
  <c r="N163" i="14"/>
  <c r="I163" i="14"/>
  <c r="N162" i="14"/>
  <c r="I162" i="14"/>
  <c r="N161" i="14"/>
  <c r="I161" i="14"/>
  <c r="N160" i="14"/>
  <c r="I160" i="14"/>
  <c r="N159" i="14"/>
  <c r="I159" i="14"/>
  <c r="N158" i="14"/>
  <c r="I158" i="14"/>
  <c r="N154" i="14"/>
  <c r="N153" i="14"/>
  <c r="N149" i="14"/>
  <c r="N148" i="14"/>
  <c r="N147" i="14"/>
  <c r="N146" i="14"/>
  <c r="N145" i="14"/>
  <c r="N144" i="14"/>
  <c r="I143" i="14"/>
  <c r="I142" i="14"/>
  <c r="I141" i="14"/>
  <c r="N140" i="14"/>
  <c r="I140" i="14"/>
  <c r="N139" i="14"/>
  <c r="I139" i="14"/>
  <c r="N138" i="14"/>
  <c r="I138" i="14"/>
  <c r="N137" i="14"/>
  <c r="I137" i="14"/>
  <c r="N136" i="14"/>
  <c r="I136" i="14"/>
  <c r="N135" i="14"/>
  <c r="I135" i="14"/>
  <c r="N134" i="14"/>
  <c r="I134" i="14"/>
  <c r="N133" i="14"/>
  <c r="I133" i="14"/>
  <c r="N132" i="14"/>
  <c r="I132" i="14"/>
  <c r="N131" i="14"/>
  <c r="I131" i="14"/>
  <c r="N130" i="14"/>
  <c r="I130" i="14"/>
  <c r="N129" i="14"/>
  <c r="I129" i="14"/>
  <c r="N128" i="14"/>
  <c r="I128" i="14"/>
  <c r="N124" i="14"/>
  <c r="N123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S103" i="14"/>
  <c r="N103" i="14"/>
  <c r="S102" i="14"/>
  <c r="N102" i="14"/>
  <c r="S101" i="14"/>
  <c r="N101" i="14"/>
  <c r="S100" i="14"/>
  <c r="S99" i="14"/>
  <c r="S98" i="14"/>
  <c r="N98" i="14"/>
  <c r="S97" i="14"/>
  <c r="N97" i="14"/>
  <c r="S96" i="14"/>
  <c r="N96" i="14"/>
  <c r="S95" i="14"/>
  <c r="N95" i="14"/>
  <c r="S94" i="14"/>
  <c r="N94" i="14"/>
  <c r="S93" i="14"/>
  <c r="N93" i="14"/>
  <c r="S92" i="14"/>
  <c r="N92" i="14"/>
  <c r="S91" i="14"/>
  <c r="N91" i="14"/>
  <c r="S90" i="14"/>
  <c r="S89" i="14"/>
  <c r="S88" i="14"/>
  <c r="S87" i="14"/>
  <c r="I87" i="14"/>
  <c r="S86" i="14"/>
  <c r="I84" i="14"/>
  <c r="I83" i="14"/>
  <c r="I82" i="14"/>
  <c r="I81" i="14"/>
  <c r="I80" i="14"/>
  <c r="I79" i="14"/>
  <c r="I78" i="14"/>
  <c r="I77" i="14"/>
  <c r="I76" i="14"/>
  <c r="I75" i="14"/>
  <c r="N74" i="14"/>
  <c r="I74" i="14"/>
  <c r="N73" i="14"/>
  <c r="I73" i="14"/>
  <c r="N72" i="14"/>
  <c r="I72" i="14"/>
  <c r="N71" i="14"/>
  <c r="I71" i="14"/>
  <c r="N70" i="14"/>
  <c r="I70" i="14"/>
  <c r="N69" i="14"/>
  <c r="I69" i="14"/>
  <c r="N68" i="14"/>
  <c r="I68" i="14"/>
  <c r="N67" i="14"/>
  <c r="I67" i="14"/>
  <c r="N66" i="14"/>
  <c r="I66" i="14"/>
  <c r="N65" i="14"/>
  <c r="I65" i="14"/>
  <c r="N64" i="14"/>
  <c r="I64" i="14"/>
  <c r="N63" i="14"/>
  <c r="I63" i="14"/>
  <c r="N62" i="14"/>
  <c r="I62" i="14"/>
  <c r="N61" i="14"/>
  <c r="I61" i="14"/>
  <c r="N60" i="14"/>
  <c r="I60" i="14"/>
  <c r="N59" i="14"/>
  <c r="N125" i="14" s="1"/>
  <c r="I59" i="14"/>
  <c r="N52" i="14"/>
  <c r="N51" i="14"/>
  <c r="N50" i="14"/>
  <c r="N49" i="14"/>
  <c r="N48" i="14"/>
  <c r="N47" i="14"/>
  <c r="N46" i="14"/>
  <c r="N45" i="14"/>
  <c r="N44" i="14"/>
  <c r="S42" i="14"/>
  <c r="S41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4" i="14"/>
  <c r="I23" i="14"/>
  <c r="I22" i="14"/>
  <c r="I21" i="14"/>
  <c r="I20" i="14"/>
  <c r="I19" i="14"/>
  <c r="I17" i="14"/>
  <c r="I16" i="14"/>
  <c r="S125" i="14" l="1"/>
  <c r="S55" i="14"/>
  <c r="S233" i="14" s="1"/>
  <c r="I125" i="14"/>
  <c r="S201" i="14"/>
  <c r="S234" i="14" s="1"/>
  <c r="N155" i="14"/>
  <c r="N183" i="14"/>
  <c r="I183" i="14"/>
  <c r="N233" i="14"/>
  <c r="I233" i="14"/>
  <c r="N226" i="14"/>
  <c r="S236" i="14" l="1"/>
  <c r="S230" i="14"/>
  <c r="S229" i="14"/>
  <c r="N235" i="14"/>
  <c r="I234" i="14"/>
  <c r="I235" i="14"/>
  <c r="N234" i="14"/>
  <c r="N236" i="14" s="1"/>
  <c r="N229" i="14" l="1"/>
  <c r="N230" i="14"/>
  <c r="I236" i="14"/>
  <c r="I229" i="14"/>
  <c r="I230" i="14"/>
  <c r="S237" i="14"/>
  <c r="S239" i="14" s="1"/>
  <c r="I237" i="14" l="1"/>
  <c r="I239" i="14" s="1"/>
  <c r="N237" i="14"/>
  <c r="N239" i="14" s="1"/>
  <c r="N215" i="11" l="1"/>
  <c r="N214" i="11"/>
  <c r="N213" i="11"/>
  <c r="N212" i="11"/>
  <c r="N220" i="11"/>
  <c r="N219" i="11"/>
  <c r="N218" i="11"/>
  <c r="N217" i="11"/>
  <c r="N216" i="11"/>
  <c r="N207" i="11"/>
  <c r="N206" i="11"/>
  <c r="N205" i="11"/>
  <c r="N204" i="11"/>
  <c r="N203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176" i="11"/>
  <c r="N175" i="11"/>
  <c r="N174" i="11"/>
  <c r="N173" i="11"/>
  <c r="N172" i="11"/>
  <c r="N171" i="11"/>
  <c r="N170" i="11"/>
  <c r="N169" i="11"/>
  <c r="N179" i="11"/>
  <c r="N178" i="11"/>
  <c r="N177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26" i="11"/>
  <c r="N149" i="11"/>
  <c r="N148" i="11"/>
  <c r="N147" i="11"/>
  <c r="N151" i="11"/>
  <c r="N150" i="11"/>
  <c r="N146" i="11"/>
  <c r="N145" i="11"/>
  <c r="N144" i="11"/>
  <c r="N143" i="11"/>
  <c r="N142" i="11"/>
  <c r="N15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16" i="11"/>
  <c r="N115" i="11"/>
  <c r="N114" i="11"/>
  <c r="N69" i="11"/>
  <c r="N68" i="11"/>
  <c r="N73" i="11"/>
  <c r="N72" i="11"/>
  <c r="N67" i="11"/>
  <c r="N66" i="11"/>
  <c r="N71" i="11"/>
  <c r="N70" i="11"/>
  <c r="N113" i="11"/>
  <c r="N112" i="11"/>
  <c r="N111" i="11"/>
  <c r="N110" i="11"/>
  <c r="N109" i="11"/>
  <c r="N108" i="11"/>
  <c r="N107" i="11"/>
  <c r="N106" i="11"/>
  <c r="N105" i="11"/>
  <c r="N104" i="11"/>
  <c r="N103" i="11"/>
  <c r="N122" i="11"/>
  <c r="N121" i="11"/>
  <c r="N102" i="11"/>
  <c r="N101" i="11"/>
  <c r="N100" i="11"/>
  <c r="N99" i="11"/>
  <c r="N96" i="11"/>
  <c r="N95" i="11"/>
  <c r="N94" i="11"/>
  <c r="N93" i="11"/>
  <c r="N92" i="11"/>
  <c r="N91" i="11"/>
  <c r="N90" i="11"/>
  <c r="N89" i="11"/>
  <c r="N65" i="11"/>
  <c r="N64" i="11"/>
  <c r="N63" i="11"/>
  <c r="N62" i="11"/>
  <c r="N61" i="11"/>
  <c r="N60" i="11"/>
  <c r="N59" i="11"/>
  <c r="N58" i="11"/>
  <c r="N222" i="11" l="1"/>
  <c r="N55" i="11"/>
  <c r="N229" i="11" s="1"/>
  <c r="N209" i="11"/>
  <c r="N153" i="11"/>
  <c r="N181" i="11"/>
  <c r="N123" i="11"/>
  <c r="N230" i="11" l="1"/>
  <c r="N238" i="11" s="1"/>
  <c r="N231" i="11"/>
  <c r="N225" i="11" l="1"/>
  <c r="N226" i="11"/>
  <c r="N232" i="11"/>
  <c r="N237" i="11"/>
  <c r="N239" i="11"/>
  <c r="N233" i="11" l="1"/>
  <c r="N235" i="11" s="1"/>
  <c r="S208" i="11" l="1"/>
  <c r="S209" i="11" s="1"/>
  <c r="S231" i="11" s="1"/>
  <c r="S193" i="11"/>
  <c r="S198" i="11"/>
  <c r="S197" i="11"/>
  <c r="S196" i="11"/>
  <c r="S195" i="11"/>
  <c r="S42" i="11"/>
  <c r="S41" i="11"/>
  <c r="S194" i="11"/>
  <c r="S192" i="11"/>
  <c r="S191" i="11"/>
  <c r="S190" i="11"/>
  <c r="S189" i="11"/>
  <c r="S188" i="11"/>
  <c r="S187" i="11"/>
  <c r="S186" i="11"/>
  <c r="S185" i="11"/>
  <c r="S184" i="11"/>
  <c r="S40" i="11"/>
  <c r="S39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123" i="11" l="1"/>
  <c r="S55" i="11"/>
  <c r="S229" i="11" s="1"/>
  <c r="S199" i="11"/>
  <c r="E222" i="11"/>
  <c r="E209" i="11"/>
  <c r="I218" i="11"/>
  <c r="I217" i="11"/>
  <c r="I216" i="11"/>
  <c r="I215" i="11"/>
  <c r="I214" i="11"/>
  <c r="I213" i="11"/>
  <c r="I212" i="11"/>
  <c r="I205" i="11"/>
  <c r="I204" i="11"/>
  <c r="I203" i="11"/>
  <c r="I202" i="11"/>
  <c r="I193" i="11"/>
  <c r="I192" i="11"/>
  <c r="I191" i="11"/>
  <c r="I190" i="11"/>
  <c r="I189" i="11"/>
  <c r="I188" i="11"/>
  <c r="I187" i="11"/>
  <c r="I186" i="11"/>
  <c r="I185" i="11"/>
  <c r="I184" i="11"/>
  <c r="I183" i="11"/>
  <c r="I180" i="11"/>
  <c r="I179" i="11"/>
  <c r="I178" i="11"/>
  <c r="I177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85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4" i="11"/>
  <c r="I23" i="11"/>
  <c r="I22" i="11"/>
  <c r="I21" i="11"/>
  <c r="I20" i="11"/>
  <c r="I19" i="11"/>
  <c r="I17" i="11"/>
  <c r="I16" i="11"/>
  <c r="I123" i="11" l="1"/>
  <c r="S230" i="11"/>
  <c r="S226" i="11" s="1"/>
  <c r="I55" i="11"/>
  <c r="I229" i="11" s="1"/>
  <c r="I181" i="11"/>
  <c r="I209" i="11"/>
  <c r="I222" i="11"/>
  <c r="I199" i="11"/>
  <c r="I153" i="11"/>
  <c r="S238" i="11" l="1"/>
  <c r="S239" i="11"/>
  <c r="S232" i="11"/>
  <c r="S225" i="11"/>
  <c r="S233" i="11" s="1"/>
  <c r="S235" i="11" s="1"/>
  <c r="I231" i="11"/>
  <c r="I230" i="11"/>
  <c r="I225" i="11" l="1"/>
  <c r="I226" i="11"/>
  <c r="I232" i="11"/>
  <c r="I233" i="11" l="1"/>
  <c r="I235" i="11" s="1"/>
  <c r="M21" i="12" l="1"/>
  <c r="N11" i="12"/>
  <c r="K7" i="12"/>
  <c r="E5" i="12"/>
  <c r="K11" i="12"/>
  <c r="E11" i="12"/>
  <c r="N15" i="12" l="1"/>
  <c r="N9" i="12"/>
  <c r="N7" i="12"/>
  <c r="N19" i="12"/>
  <c r="N5" i="12"/>
  <c r="E7" i="12"/>
  <c r="E19" i="12"/>
  <c r="E15" i="12"/>
  <c r="E9" i="12"/>
  <c r="K5" i="12"/>
  <c r="K9" i="12"/>
  <c r="K15" i="12"/>
  <c r="K19" i="12"/>
</calcChain>
</file>

<file path=xl/sharedStrings.xml><?xml version="1.0" encoding="utf-8"?>
<sst xmlns="http://schemas.openxmlformats.org/spreadsheetml/2006/main" count="1145" uniqueCount="282">
  <si>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</si>
  <si>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</si>
  <si>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</si>
  <si>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</si>
  <si>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</si>
  <si>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</si>
  <si>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</si>
  <si>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</si>
  <si>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</si>
  <si>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</si>
  <si>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</si>
  <si>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</si>
  <si>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</si>
  <si>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</si>
  <si>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</si>
  <si>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</si>
  <si>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</si>
  <si>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</si>
  <si>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</si>
  <si>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</si>
  <si>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</si>
  <si>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</si>
  <si>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</si>
  <si>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</si>
  <si>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</si>
  <si>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</si>
  <si>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</si>
  <si>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</si>
  <si>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</si>
  <si>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</si>
  <si>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</si>
  <si>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</si>
  <si>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</si>
  <si>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</si>
  <si>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</si>
  <si>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</si>
  <si>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</si>
  <si>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</si>
  <si>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</si>
  <si>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</si>
  <si>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</si>
  <si>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</si>
  <si>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a. Cotton Gloves</t>
  </si>
  <si>
    <t>c. Caution Tape</t>
  </si>
  <si>
    <t>kgs</t>
  </si>
  <si>
    <t>pcs</t>
  </si>
  <si>
    <t>Tools &amp; Equipment Rentals</t>
  </si>
  <si>
    <t>GTAW or Tig welding machine</t>
  </si>
  <si>
    <t xml:space="preserve"> </t>
  </si>
  <si>
    <t>Sub-Total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</si>
  <si>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</si>
  <si>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</si>
  <si>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</si>
  <si>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</si>
  <si>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</si>
  <si>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</si>
  <si>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</si>
  <si>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</si>
  <si>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</si>
  <si>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</si>
  <si>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</si>
  <si>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</si>
  <si>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</si>
  <si>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</si>
  <si>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</si>
  <si>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</si>
  <si>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I.</t>
  </si>
  <si>
    <t>Administrative</t>
  </si>
  <si>
    <t>Demobilization</t>
  </si>
  <si>
    <t>Mobilization/Temfacil/Housing, Personnel travel, etc.</t>
  </si>
  <si>
    <t>Project Head</t>
  </si>
  <si>
    <t>Project Engineer</t>
  </si>
  <si>
    <t>Lngth</t>
  </si>
  <si>
    <t>d. Safety Signages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</si>
  <si>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</si>
  <si>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</si>
  <si>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</si>
  <si>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</si>
  <si>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</si>
  <si>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</si>
  <si>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</si>
  <si>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</si>
  <si>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</si>
  <si>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</si>
  <si>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</si>
  <si>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</si>
  <si>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</si>
  <si>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</si>
  <si>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</si>
  <si>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</si>
  <si>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</si>
  <si>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>ITEMS</t>
  </si>
  <si>
    <t>GUIDE:</t>
  </si>
  <si>
    <t>REASON FOR EXCESS</t>
  </si>
  <si>
    <t>of Project Cost</t>
  </si>
  <si>
    <t>3-5% of Project Cost</t>
  </si>
  <si>
    <t>II.</t>
  </si>
  <si>
    <t>TOOLS &amp; EQUIPMENT</t>
  </si>
  <si>
    <t>5-10% of Project Cost</t>
  </si>
  <si>
    <t>III.</t>
  </si>
  <si>
    <t>MATERIALS &amp; CONSUMABLES</t>
  </si>
  <si>
    <t>IV.</t>
  </si>
  <si>
    <t>LABOR</t>
  </si>
  <si>
    <t>of Matls &amp; Consumables</t>
  </si>
  <si>
    <t>Approx 15-30% of III. Cost of Matls &amp; Consumables ( Sense-check ):</t>
  </si>
  <si>
    <t>V.</t>
  </si>
  <si>
    <t>OVERHEAD &amp; CONTINGENCIES</t>
  </si>
  <si>
    <t>of Labor</t>
  </si>
  <si>
    <t>10% of Labor</t>
  </si>
  <si>
    <t>VI.</t>
  </si>
  <si>
    <t>VII.</t>
  </si>
  <si>
    <t>TOTAL PROJECT COST</t>
  </si>
  <si>
    <t>VIII.</t>
  </si>
  <si>
    <t>PROFIT</t>
  </si>
  <si>
    <t>15% of Total Project Cost</t>
  </si>
  <si>
    <t>TOTAL</t>
  </si>
  <si>
    <t>The formula is 5% of(general requirements+material cost+labor cost) 
Material cost is high due to expensive items like flanges</t>
  </si>
  <si>
    <t xml:space="preserve">      Foreman 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</si>
  <si>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</si>
  <si>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</si>
  <si>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</si>
  <si>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</si>
  <si>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</si>
  <si>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f. Welding blanket Size: 2m x 2m,
Minimum Type Rating = Heavy Duty = 1200 - 1500°C)</t>
  </si>
  <si>
    <t>Sand Paper, # 120</t>
  </si>
  <si>
    <t>Flap Wheel, 4"Ø</t>
  </si>
  <si>
    <t>SUPPLY OF MATERIALS, LABOR, CONSUMABLES, TOOLS, TECHNICAL SUPERVISION, TESTING AND COMMISSIONING FOR THE PROPOSED PEC2020 Phase 3 - Single Flow Extraction CIP - Replacement of CIP tank and re-piping works</t>
  </si>
  <si>
    <t>Sht</t>
  </si>
  <si>
    <t xml:space="preserve">LABOR COSTING FOR FABRICATION </t>
  </si>
  <si>
    <t>In-House</t>
  </si>
  <si>
    <t>APCI</t>
  </si>
  <si>
    <t>le</t>
  </si>
  <si>
    <t>In-House (original) + Contractors (original bid)</t>
  </si>
  <si>
    <t>In-house</t>
  </si>
  <si>
    <t>Mobilization and demobilization cost is high due to contractors invited for this project are manila based</t>
  </si>
  <si>
    <t>Labor cost is high due to contractors invited for this project are manila based</t>
  </si>
  <si>
    <t>of general requirements+material cost+labor cost</t>
  </si>
  <si>
    <t xml:space="preserve">Portable hand drill with double insulation standard </t>
  </si>
  <si>
    <t xml:space="preserve">Portable jack hammer with double insulation standard </t>
  </si>
  <si>
    <t>Hand Tools (Complete set of combination wrenches) metric and english standard with torque wrench (4 sets in two groups)</t>
  </si>
  <si>
    <t>Welding Panel (both for 440 and 220 volts supply )</t>
  </si>
  <si>
    <t>Enclosure (scaffolding and tarp)</t>
  </si>
  <si>
    <t>Lighting</t>
  </si>
  <si>
    <t>Exhaust fan with duct and filter box</t>
  </si>
  <si>
    <t>Supply fan</t>
  </si>
  <si>
    <t>Main Scope 01 - Fabrication and installation of Door 1</t>
  </si>
  <si>
    <t>SS304 2" x 1.2mm thk heavy duty wire mesh</t>
  </si>
  <si>
    <t>SS304 5mm x 1.2mm thk hd wire mesh</t>
  </si>
  <si>
    <t>SS304 4.5mm (opening) x 2.5mm width (opening) x 1.5-2mm thk perforated slotted plate</t>
  </si>
  <si>
    <t>SS304 3-1/2" hd industrial hinge</t>
  </si>
  <si>
    <t>SS304 heavy duty door closer (door weight- 100 kgs)</t>
  </si>
  <si>
    <t>SS304 square tube 1" x 1.5"mm thk</t>
  </si>
  <si>
    <t>SS304 square tube 2" x 1.5"mm thk</t>
  </si>
  <si>
    <t>SS304 pull handle 20mm dia x L</t>
  </si>
  <si>
    <t>SS304 hd top hung sliding plate 118 x 88 x 71 x 4mm thk x 4 holes</t>
  </si>
  <si>
    <t>SS304 screw bolt m8 x 24</t>
  </si>
  <si>
    <t>Bearing 6201 32mm OD x 12mm ID x 10mm thk</t>
  </si>
  <si>
    <t>SS304 Pin 12mmoD x 15mmOD x 69mm L x 8mm ID (m8) x 24mmL</t>
  </si>
  <si>
    <t>SS circlip 12mm D</t>
  </si>
  <si>
    <t>SS304 hex nut m12</t>
  </si>
  <si>
    <t xml:space="preserve">SS m12 lock washer </t>
  </si>
  <si>
    <t xml:space="preserve">SS m12 plain washer </t>
  </si>
  <si>
    <t>SS304 bottom roller 50mm x 50mm x 52mm</t>
  </si>
  <si>
    <t>SS304 Pin 10mmD x 81mmL ( bottom rail )</t>
  </si>
  <si>
    <t>Engineering plastic 50 x 50 x 11mmID</t>
  </si>
  <si>
    <t>SS304 angle bar rail  1" x 4mm thk x 5754mm L</t>
  </si>
  <si>
    <t>SS angle bar rail  1" x 4mm thk x 6440mm L</t>
  </si>
  <si>
    <t>chemical bolt m10 &amp; m12  (top hung sliding plate, buttom rail &amp; side cover)</t>
  </si>
  <si>
    <t>chemical bolt m10 x 100mm (top hung sliding plate)</t>
  </si>
  <si>
    <t>restoration works (mechanical &amp; civil)</t>
  </si>
  <si>
    <t>SS flat bar 1" x 4mm thk x 5754</t>
  </si>
  <si>
    <t>SS304 angle bar  1" x 1mm thk x 15 x 53 x 17 x 3040mm L (side cover)</t>
  </si>
  <si>
    <t>SS304 plate  50 x 124 x 5754L x 2mm thk (top cover)</t>
  </si>
  <si>
    <t>C.</t>
  </si>
  <si>
    <t>Main Scope 02 - Fabrication and installation of Door 2</t>
  </si>
  <si>
    <t>SS304 heavy duty door closer (door weight- 120 kgs)</t>
  </si>
  <si>
    <t>SS304 heavy duty industrial hinge 3-1/2 x 20mm dia. centre pin</t>
  </si>
  <si>
    <t>SS304 door frame 37 x 50 x  150 x 1.5mm thk x 2425mmL (door jamb/vertical)</t>
  </si>
  <si>
    <t>SS304 door frame 37 x 50 x  150 x 1.5mm thk x 2030mmL (door jamb/horizontal)</t>
  </si>
  <si>
    <t>SS304 square tube 1" x 1.5"mm thk x 20,600mm L</t>
  </si>
  <si>
    <t>SS304 rectangular tube 1" x 2" x 1.5"mm thk x 15,590mm L</t>
  </si>
  <si>
    <t>SS304 wire mesh 5mm x 1.2 mm dia</t>
  </si>
  <si>
    <t>SS304  wire mesh 2" x 1.2mm dia</t>
  </si>
  <si>
    <t>SS304 door frame 2mm x 1" x 20,600mm L</t>
  </si>
  <si>
    <t>SS304 slide barrel 20mm door lock</t>
  </si>
  <si>
    <t>SS304 anchor expansion bolt m12 x 100mm ( door jamb )</t>
  </si>
  <si>
    <t>D.</t>
  </si>
  <si>
    <t>Main Scope 03 - Fabrication and installation of Door 3</t>
  </si>
  <si>
    <t>SS304 wire mesh 2" x 1.2mm dia</t>
  </si>
  <si>
    <t>SS304 square tube 1" x 1.5"mm thk x 9000mm L</t>
  </si>
  <si>
    <t>SS304 rectangular tube 1" x 2" x 1.5"mm thk x 6900mm L</t>
  </si>
  <si>
    <t xml:space="preserve">SS304 heavy duty panic bar </t>
  </si>
  <si>
    <t>SS304 door frame 27 x 40 x  100 x 1.5mm thk x 2127mmL (Door jamb/ vertical)</t>
  </si>
  <si>
    <t>SS door frame 27 x 40 x  100 x 1.5mm thk x 6208mmL</t>
  </si>
  <si>
    <t>SS304 door frame 27 x 40 x  100 x 1.5mm thk x 954mmL (Door jamb/ horizontall)</t>
  </si>
  <si>
    <t>SS anchor expansion bolt m12 x 100mm ( door jamb )</t>
  </si>
  <si>
    <t>E.</t>
  </si>
  <si>
    <t>CONSUMABLES FOR DOC. NO. 04,05,07,09,12,25 &amp; 27</t>
  </si>
  <si>
    <t>Drill bit/ carbide</t>
  </si>
  <si>
    <t>LABOR COSTING FOR INSTALLATION (with overtime)</t>
  </si>
  <si>
    <t xml:space="preserve">      Skilled Helpers/cladder</t>
  </si>
  <si>
    <t>F.</t>
  </si>
  <si>
    <t>G.</t>
  </si>
  <si>
    <t>H.</t>
  </si>
  <si>
    <t>10 working days</t>
  </si>
  <si>
    <t>14 working days</t>
  </si>
  <si>
    <t>O&amp;J</t>
  </si>
  <si>
    <t>SS perforated plate 1.5mm thk slotted hole 5mm x 25mm x 4 x 8</t>
  </si>
  <si>
    <t>SS heavy duty woven wire mesh 0.7mm thk x 5mm x 5mm x 4 x 8</t>
  </si>
  <si>
    <t>SS rectangular tubing 1.2mm thk x 1 x 2</t>
  </si>
  <si>
    <t>SS square tubing 1.2mm tk x 1 x 1</t>
  </si>
  <si>
    <t>SS square tubing 1.2mm tk x 2 x 2</t>
  </si>
  <si>
    <t>SS plate 1.5mm thk x 4 x 8</t>
  </si>
  <si>
    <t>SS plate 6mm thk x 4 x 8</t>
  </si>
  <si>
    <t>SS angle bar 4.5 x 1 x 1</t>
  </si>
  <si>
    <t>SS hinge heavy duty</t>
  </si>
  <si>
    <t>SS Fab door handle</t>
  </si>
  <si>
    <t>Engr plastic roller assembly</t>
  </si>
  <si>
    <t>SS hex bolt &amp; nuts</t>
  </si>
  <si>
    <t>chemical bolt dia 3/8</t>
  </si>
  <si>
    <t>heavy duty door closer</t>
  </si>
  <si>
    <t>SS welded wire mesh 2.0 mm thk x 50mm x 50mm x 4 x 8</t>
  </si>
  <si>
    <t>sht</t>
  </si>
  <si>
    <t>set</t>
  </si>
  <si>
    <t>buffing wheel dia 6"</t>
  </si>
  <si>
    <t>temporary enclosure</t>
  </si>
  <si>
    <t>Concrete mix/forms</t>
  </si>
  <si>
    <t>PPE/Consumables/painting</t>
  </si>
  <si>
    <t>equipment rental w/ machine grinder, portable grill, blower, chipping hammer, scaffolding</t>
  </si>
  <si>
    <t>FEDCON</t>
  </si>
  <si>
    <t>NO QUOTATION</t>
  </si>
  <si>
    <t>45 working days</t>
  </si>
  <si>
    <t>SS304 angle bar rail  1" x 1mm thk</t>
  </si>
  <si>
    <t>SS304 m10 x 100mm L  anchor bolt</t>
  </si>
  <si>
    <t>SS plate 2mm thk x 4 x 8</t>
  </si>
  <si>
    <t>SS304 heavy duty sliding bottom roller</t>
  </si>
  <si>
    <t>SS304 perforated plate 4.5 x 2.5mm width</t>
  </si>
  <si>
    <t>SS plate 10mm thk x 4 x 8</t>
  </si>
  <si>
    <t>SS 304 rod 20mm dia</t>
  </si>
  <si>
    <t>SS pop rivet dome head type 1/8</t>
  </si>
  <si>
    <t>SS304 hd industrial hinge 20mm dia</t>
  </si>
  <si>
    <t>engineering plastic 2" dia</t>
  </si>
  <si>
    <t>SS m8 screw bolt</t>
  </si>
  <si>
    <t xml:space="preserve">SS 304 4mm thk 4 x 8 </t>
  </si>
  <si>
    <t>SS clevis pin 12mm dia</t>
  </si>
  <si>
    <t>SS 304 hex nut m12 with plain &amp; lock washer</t>
  </si>
  <si>
    <t>SS304 m10 x 100mm L  chem bolt</t>
  </si>
  <si>
    <t>SS304 1" x 4mm thk angle bar</t>
  </si>
  <si>
    <t>SS304 rectangular tube 4" x 2" x 1.5"mm thk</t>
  </si>
  <si>
    <t xml:space="preserve">SS304 rectangular tube 1" x 2" x 1.5"mm thk </t>
  </si>
  <si>
    <t xml:space="preserve">SS304 square tube 1" x 1.5"mm thk </t>
  </si>
  <si>
    <t xml:space="preserve">SS304 wire mesh 2mm thk x 5mm </t>
  </si>
  <si>
    <t>SS304 wire mesh 4.5 mm x 2.5mm x 2mm thk perforated</t>
  </si>
  <si>
    <t xml:space="preserve">SS304 wire mesh 2" x 2mm thk </t>
  </si>
  <si>
    <t>SS304 blind rivets 1/8</t>
  </si>
  <si>
    <t>box</t>
  </si>
  <si>
    <t xml:space="preserve">SS304 heavy duty industrial hinge  20mm dia. </t>
  </si>
  <si>
    <t>SS304 heavy duty panic door</t>
  </si>
  <si>
    <t>Consumables</t>
  </si>
  <si>
    <t>Delivery</t>
  </si>
  <si>
    <t>Enclosure</t>
  </si>
  <si>
    <t>PEP Documentation</t>
  </si>
  <si>
    <t>Project board &amp; signages</t>
  </si>
  <si>
    <t>PPE's</t>
  </si>
  <si>
    <t>Power consumption</t>
  </si>
  <si>
    <t>Service rental</t>
  </si>
  <si>
    <t>Demolition &amp; restoration works</t>
  </si>
  <si>
    <t xml:space="preserve">      Finisher</t>
  </si>
  <si>
    <t xml:space="preserve">      Direct Labor Cost</t>
  </si>
  <si>
    <t xml:space="preserve">      Skilled labor</t>
  </si>
  <si>
    <t xml:space="preserve">      Mason</t>
  </si>
  <si>
    <t>SS304 door roller</t>
  </si>
  <si>
    <t>SS304 50mm x 2 mm thk x 4 x 8 heavy duty wire mesh</t>
  </si>
  <si>
    <t>SS304 plate  44mm x 1.5mm thk x 3220mmL</t>
  </si>
  <si>
    <t>SS304 plate  44mm bolt &amp; nut m10 x 20mmL (bottom rail)</t>
  </si>
  <si>
    <t xml:space="preserve">      Machinist</t>
  </si>
  <si>
    <t>NPI SUPPLY</t>
  </si>
  <si>
    <t>SS304 door frame 27 x 40 x  100 x 1.5mm thk x 954mmL (Door jamb/ horizontal)</t>
  </si>
  <si>
    <t>Not included NO QUOTATION'</t>
  </si>
  <si>
    <t>heavy duty plastic (1 1/4" x 4mm thk x 970mm)</t>
  </si>
  <si>
    <t>heavy duty plastic (1 1/4" x 2mm thk x 965mm)</t>
  </si>
  <si>
    <t>SS304 flat bar 20mm x 1.5mm thk x 1930mm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</si>
</sst>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  <numFmt numFmtId="169" formatCode="[$PHP]\ #,##0.00"/>
    <numFmt numFmtId="170" formatCode="0.0%"/>
    <numFmt numFmtId="171" formatCode="#\ ?/2"/>
    <numFmt numFmtId="172" formatCode="_(* #,##0.000000000_);_(* \(#,##0.000000000\);_(* &quot;-&quot;??_);_(@_)"/>
    <numFmt numFmtId="173" formatCode="_(* #,##0.00000000000_);_(* \(#,##0.00000000000\);_(* &quot;-&quot;??_);_(@_)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sz val="11"/>
      <color rgb="FF33993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name val="Verdana"/>
      <family val="2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5" fillId="0" borderId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4" borderId="0" applyNumberFormat="0" applyBorder="0" applyAlignment="0" applyProtection="0"/>
    <xf numFmtId="0" fontId="38" fillId="8" borderId="0" applyNumberFormat="0" applyBorder="0" applyAlignment="0" applyProtection="0"/>
    <xf numFmtId="0" fontId="39" fillId="25" borderId="37" applyNumberFormat="0" applyAlignment="0" applyProtection="0"/>
    <xf numFmtId="0" fontId="40" fillId="26" borderId="38" applyNumberFormat="0" applyAlignment="0" applyProtection="0"/>
    <xf numFmtId="44" fontId="3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9" borderId="0" applyNumberFormat="0" applyBorder="0" applyAlignment="0" applyProtection="0"/>
    <xf numFmtId="38" fontId="43" fillId="27" borderId="0" applyNumberFormat="0" applyBorder="0" applyAlignment="0" applyProtection="0"/>
    <xf numFmtId="0" fontId="44" fillId="0" borderId="39" applyNumberFormat="0" applyFill="0" applyAlignment="0" applyProtection="0"/>
    <xf numFmtId="0" fontId="45" fillId="0" borderId="40" applyNumberFormat="0" applyFill="0" applyAlignment="0" applyProtection="0"/>
    <xf numFmtId="0" fontId="46" fillId="0" borderId="41" applyNumberFormat="0" applyFill="0" applyAlignment="0" applyProtection="0"/>
    <xf numFmtId="0" fontId="46" fillId="0" borderId="0" applyNumberFormat="0" applyFill="0" applyBorder="0" applyAlignment="0" applyProtection="0"/>
    <xf numFmtId="0" fontId="47" fillId="12" borderId="37" applyNumberFormat="0" applyAlignment="0" applyProtection="0"/>
    <xf numFmtId="10" fontId="43" fillId="28" borderId="5" applyNumberFormat="0" applyBorder="0" applyAlignment="0" applyProtection="0"/>
    <xf numFmtId="0" fontId="48" fillId="0" borderId="42" applyNumberFormat="0" applyFill="0" applyAlignment="0" applyProtection="0"/>
    <xf numFmtId="0" fontId="49" fillId="29" borderId="0" applyNumberFormat="0" applyBorder="0" applyAlignment="0" applyProtection="0"/>
    <xf numFmtId="166" fontId="50" fillId="0" borderId="0"/>
    <xf numFmtId="0" fontId="3" fillId="30" borderId="43" applyNumberFormat="0" applyFont="0" applyAlignment="0" applyProtection="0"/>
    <xf numFmtId="0" fontId="51" fillId="25" borderId="44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2" fillId="0" borderId="0" applyNumberFormat="0" applyFill="0" applyBorder="0" applyAlignment="0" applyProtection="0"/>
    <xf numFmtId="0" fontId="53" fillId="0" borderId="45" applyNumberFormat="0" applyFill="0" applyAlignment="0" applyProtection="0"/>
    <xf numFmtId="0" fontId="54" fillId="0" borderId="0" applyNumberFormat="0" applyFill="0" applyBorder="0" applyAlignment="0" applyProtection="0"/>
    <xf numFmtId="0" fontId="35" fillId="0" borderId="0"/>
    <xf numFmtId="0" fontId="47" fillId="12" borderId="37" applyNumberFormat="0" applyAlignment="0" applyProtection="0"/>
    <xf numFmtId="164" fontId="55" fillId="0" borderId="0" applyFont="0" applyFill="0" applyBorder="0" applyAlignment="0" applyProtection="0"/>
    <xf numFmtId="9" fontId="55" fillId="0" borderId="0" applyFont="0" applyFill="0" applyBorder="0" applyAlignment="0" applyProtection="0"/>
  </cellStyleXfs>
  <cellXfs count="46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6" xfId="0" applyNumberFormat="1" applyFont="1" applyFill="1" applyBorder="1" applyAlignment="1">
      <alignment horizontal="center" vertical="center" wrapText="1"/>
    </xf>
    <xf numFmtId="165" fontId="10" fillId="0" borderId="16" xfId="0" applyNumberFormat="1" applyFont="1" applyFill="1" applyBorder="1" applyAlignment="1">
      <alignment horizontal="center" vertical="top" wrapText="1"/>
    </xf>
    <xf numFmtId="165" fontId="19" fillId="0" borderId="16" xfId="0" applyNumberFormat="1" applyFont="1" applyFill="1" applyBorder="1" applyAlignment="1">
      <alignment horizontal="center" vertical="top" wrapText="1"/>
    </xf>
    <xf numFmtId="0" fontId="19" fillId="0" borderId="16" xfId="0" applyFont="1" applyFill="1" applyBorder="1" applyAlignment="1">
      <alignment horizontal="center" vertical="center" wrapText="1"/>
    </xf>
    <xf numFmtId="165" fontId="19" fillId="0" borderId="16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6" xfId="0" applyFont="1" applyFill="1" applyBorder="1" applyAlignment="1">
      <alignment horizontal="center" vertical="top" wrapText="1"/>
    </xf>
    <xf numFmtId="0" fontId="19" fillId="0" borderId="16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6" xfId="0" applyFont="1" applyFill="1" applyBorder="1" applyAlignment="1">
      <alignment horizontal="center" vertical="center"/>
    </xf>
    <xf numFmtId="165" fontId="19" fillId="0" borderId="23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" fontId="10" fillId="0" borderId="29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0" fillId="0" borderId="29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5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32" fillId="0" borderId="34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7" xfId="2" applyFont="1" applyBorder="1" applyAlignment="1">
      <alignment vertical="center"/>
    </xf>
    <xf numFmtId="43" fontId="10" fillId="0" borderId="17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5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29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0" fillId="0" borderId="10" xfId="4" applyNumberFormat="1" applyFont="1" applyBorder="1" applyAlignment="1">
      <alignment vertical="center" shrinkToFit="1"/>
    </xf>
    <xf numFmtId="0" fontId="16" fillId="0" borderId="10" xfId="0" applyFont="1" applyBorder="1" applyAlignment="1">
      <alignment horizontal="right" vertical="center"/>
    </xf>
    <xf numFmtId="0" fontId="16" fillId="0" borderId="10" xfId="0" applyFont="1" applyFill="1" applyBorder="1" applyAlignment="1">
      <alignment horizontal="right"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43" fontId="33" fillId="5" borderId="36" xfId="2" applyNumberFormat="1" applyFont="1" applyFill="1" applyBorder="1" applyAlignment="1">
      <alignment vertical="center" wrapText="1"/>
    </xf>
    <xf numFmtId="167" fontId="16" fillId="0" borderId="24" xfId="4" applyNumberFormat="1" applyFont="1" applyBorder="1" applyAlignment="1">
      <alignment horizontal="center" vertical="center"/>
    </xf>
    <xf numFmtId="165" fontId="10" fillId="0" borderId="48" xfId="4" applyNumberFormat="1" applyFont="1" applyBorder="1" applyAlignment="1">
      <alignment horizontal="center" vertical="center"/>
    </xf>
    <xf numFmtId="168" fontId="10" fillId="4" borderId="48" xfId="4" applyNumberFormat="1" applyFont="1" applyFill="1" applyBorder="1" applyAlignment="1">
      <alignment horizontal="center" vertical="center"/>
    </xf>
    <xf numFmtId="168" fontId="23" fillId="0" borderId="48" xfId="4" applyNumberFormat="1" applyFont="1" applyBorder="1" applyAlignment="1">
      <alignment horizontal="center" vertical="center"/>
    </xf>
    <xf numFmtId="168" fontId="10" fillId="0" borderId="48" xfId="4" applyNumberFormat="1" applyFont="1" applyBorder="1" applyAlignment="1">
      <alignment horizontal="center" vertical="center"/>
    </xf>
    <xf numFmtId="168" fontId="19" fillId="0" borderId="48" xfId="4" applyNumberFormat="1" applyFont="1" applyFill="1" applyBorder="1" applyAlignment="1">
      <alignment horizontal="center" vertical="center"/>
    </xf>
    <xf numFmtId="167" fontId="16" fillId="0" borderId="48" xfId="4" applyNumberFormat="1" applyFont="1" applyBorder="1" applyAlignment="1">
      <alignment horizontal="center" vertical="center"/>
    </xf>
    <xf numFmtId="167" fontId="16" fillId="0" borderId="47" xfId="4" applyNumberFormat="1" applyFont="1" applyBorder="1" applyAlignment="1">
      <alignment horizontal="center" vertical="center" wrapText="1"/>
    </xf>
    <xf numFmtId="0" fontId="56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9" fillId="0" borderId="0" xfId="0" applyFont="1" applyBorder="1" applyAlignment="1">
      <alignment horizontal="center" vertical="top"/>
    </xf>
    <xf numFmtId="0" fontId="59" fillId="0" borderId="52" xfId="0" applyFont="1" applyBorder="1" applyAlignment="1">
      <alignment vertical="top"/>
    </xf>
    <xf numFmtId="0" fontId="59" fillId="0" borderId="0" xfId="0" applyFont="1" applyBorder="1" applyAlignment="1">
      <alignment vertical="top"/>
    </xf>
    <xf numFmtId="2" fontId="59" fillId="0" borderId="0" xfId="0" applyNumberFormat="1" applyFont="1" applyBorder="1" applyAlignment="1">
      <alignment horizontal="center" vertical="top"/>
    </xf>
    <xf numFmtId="2" fontId="57" fillId="0" borderId="49" xfId="0" applyNumberFormat="1" applyFont="1" applyBorder="1" applyAlignment="1">
      <alignment horizontal="center" vertical="top"/>
    </xf>
    <xf numFmtId="0" fontId="57" fillId="0" borderId="52" xfId="0" applyFont="1" applyBorder="1" applyAlignment="1">
      <alignment vertical="top"/>
    </xf>
    <xf numFmtId="0" fontId="58" fillId="0" borderId="0" xfId="0" applyFont="1" applyBorder="1" applyAlignment="1">
      <alignment vertical="top"/>
    </xf>
    <xf numFmtId="0" fontId="58" fillId="0" borderId="0" xfId="0" applyFont="1" applyBorder="1" applyAlignment="1">
      <alignment vertical="center" wrapText="1"/>
    </xf>
    <xf numFmtId="0" fontId="57" fillId="0" borderId="0" xfId="0" applyFont="1" applyBorder="1" applyAlignment="1">
      <alignment vertical="center" wrapText="1"/>
    </xf>
    <xf numFmtId="0" fontId="58" fillId="0" borderId="52" xfId="0" applyFont="1" applyBorder="1" applyAlignment="1">
      <alignment vertical="top"/>
    </xf>
    <xf numFmtId="0" fontId="58" fillId="0" borderId="50" xfId="0" applyFont="1" applyBorder="1" applyAlignment="1">
      <alignment vertical="top"/>
    </xf>
    <xf numFmtId="0" fontId="58" fillId="0" borderId="51" xfId="0" applyFont="1" applyBorder="1" applyAlignment="1">
      <alignment vertical="top"/>
    </xf>
    <xf numFmtId="0" fontId="59" fillId="0" borderId="51" xfId="0" applyNumberFormat="1" applyFont="1" applyBorder="1" applyAlignment="1">
      <alignment horizontal="center" vertical="top"/>
    </xf>
    <xf numFmtId="2" fontId="57" fillId="0" borderId="54" xfId="0" applyNumberFormat="1" applyFont="1" applyBorder="1" applyAlignment="1">
      <alignment horizontal="center" vertical="top"/>
    </xf>
    <xf numFmtId="9" fontId="0" fillId="0" borderId="0" xfId="57" applyFont="1" applyAlignment="1">
      <alignment horizontal="center" vertical="top" wrapText="1"/>
    </xf>
    <xf numFmtId="0" fontId="1" fillId="3" borderId="58" xfId="0" applyFont="1" applyFill="1" applyBorder="1"/>
    <xf numFmtId="0" fontId="1" fillId="3" borderId="10" xfId="0" applyFont="1" applyFill="1" applyBorder="1"/>
    <xf numFmtId="0" fontId="1" fillId="3" borderId="5" xfId="0" applyFont="1" applyFill="1" applyBorder="1"/>
    <xf numFmtId="0" fontId="0" fillId="0" borderId="53" xfId="0" applyBorder="1"/>
    <xf numFmtId="0" fontId="0" fillId="0" borderId="30" xfId="0" applyBorder="1"/>
    <xf numFmtId="0" fontId="0" fillId="0" borderId="17" xfId="0" applyBorder="1"/>
    <xf numFmtId="0" fontId="0" fillId="0" borderId="50" xfId="0" applyBorder="1"/>
    <xf numFmtId="0" fontId="0" fillId="0" borderId="54" xfId="0" applyBorder="1"/>
    <xf numFmtId="169" fontId="0" fillId="0" borderId="55" xfId="0" applyNumberFormat="1" applyBorder="1"/>
    <xf numFmtId="0" fontId="0" fillId="0" borderId="55" xfId="0" applyBorder="1"/>
    <xf numFmtId="169" fontId="0" fillId="0" borderId="17" xfId="0" applyNumberFormat="1" applyBorder="1"/>
    <xf numFmtId="170" fontId="62" fillId="0" borderId="50" xfId="0" applyNumberFormat="1" applyFont="1" applyBorder="1"/>
    <xf numFmtId="169" fontId="1" fillId="0" borderId="55" xfId="0" applyNumberFormat="1" applyFont="1" applyBorder="1"/>
    <xf numFmtId="0" fontId="0" fillId="0" borderId="52" xfId="0" applyBorder="1"/>
    <xf numFmtId="0" fontId="0" fillId="0" borderId="49" xfId="0" applyBorder="1"/>
    <xf numFmtId="169" fontId="0" fillId="0" borderId="57" xfId="0" applyNumberFormat="1" applyBorder="1"/>
    <xf numFmtId="0" fontId="0" fillId="0" borderId="57" xfId="0" applyBorder="1"/>
    <xf numFmtId="169" fontId="0" fillId="0" borderId="0" xfId="0" applyNumberFormat="1"/>
    <xf numFmtId="0" fontId="0" fillId="0" borderId="58" xfId="0" applyBorder="1"/>
    <xf numFmtId="0" fontId="0" fillId="0" borderId="9" xfId="0" applyBorder="1" applyAlignment="1">
      <alignment horizontal="left" indent="1"/>
    </xf>
    <xf numFmtId="169" fontId="1" fillId="0" borderId="9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55" xfId="0" applyBorder="1" applyAlignment="1">
      <alignment wrapText="1"/>
    </xf>
    <xf numFmtId="169" fontId="0" fillId="0" borderId="55" xfId="0" quotePrefix="1" applyNumberFormat="1" applyBorder="1"/>
    <xf numFmtId="0" fontId="11" fillId="0" borderId="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0" fontId="63" fillId="0" borderId="50" xfId="0" applyNumberFormat="1" applyFont="1" applyBorder="1"/>
    <xf numFmtId="2" fontId="59" fillId="0" borderId="51" xfId="0" applyNumberFormat="1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2" fontId="60" fillId="0" borderId="51" xfId="0" applyNumberFormat="1" applyFont="1" applyBorder="1" applyAlignment="1">
      <alignment horizontal="center" vertical="top"/>
    </xf>
    <xf numFmtId="2" fontId="60" fillId="0" borderId="54" xfId="0" applyNumberFormat="1" applyFont="1" applyBorder="1" applyAlignment="1">
      <alignment horizontal="center" vertical="top"/>
    </xf>
    <xf numFmtId="2" fontId="57" fillId="0" borderId="0" xfId="0" applyNumberFormat="1" applyFont="1" applyBorder="1" applyAlignment="1">
      <alignment horizontal="center" vertical="top"/>
    </xf>
    <xf numFmtId="49" fontId="58" fillId="0" borderId="0" xfId="0" applyNumberFormat="1" applyFont="1" applyBorder="1" applyAlignment="1">
      <alignment horizontal="center" vertical="top"/>
    </xf>
    <xf numFmtId="0" fontId="58" fillId="0" borderId="0" xfId="0" applyFont="1" applyBorder="1" applyAlignment="1">
      <alignment horizontal="left" vertical="center"/>
    </xf>
    <xf numFmtId="0" fontId="59" fillId="0" borderId="0" xfId="0" applyNumberFormat="1" applyFont="1" applyBorder="1" applyAlignment="1">
      <alignment horizontal="center" vertical="top"/>
    </xf>
    <xf numFmtId="0" fontId="16" fillId="0" borderId="54" xfId="0" applyFont="1" applyBorder="1" applyAlignment="1">
      <alignment vertical="center"/>
    </xf>
    <xf numFmtId="0" fontId="16" fillId="0" borderId="55" xfId="0" applyFont="1" applyBorder="1" applyAlignment="1">
      <alignment horizontal="center" vertical="center"/>
    </xf>
    <xf numFmtId="43" fontId="16" fillId="0" borderId="55" xfId="2" applyFont="1" applyBorder="1" applyAlignment="1">
      <alignment vertical="center"/>
    </xf>
    <xf numFmtId="43" fontId="16" fillId="0" borderId="56" xfId="2" applyFont="1" applyBorder="1" applyAlignment="1">
      <alignment vertical="center"/>
    </xf>
    <xf numFmtId="43" fontId="10" fillId="0" borderId="58" xfId="2" applyFont="1" applyBorder="1" applyAlignment="1">
      <alignment vertical="center"/>
    </xf>
    <xf numFmtId="43" fontId="16" fillId="0" borderId="58" xfId="2" applyFont="1" applyFill="1" applyBorder="1" applyAlignment="1">
      <alignment vertical="center"/>
    </xf>
    <xf numFmtId="4" fontId="0" fillId="0" borderId="0" xfId="0" applyNumberFormat="1"/>
    <xf numFmtId="4" fontId="0" fillId="0" borderId="5" xfId="0" applyNumberFormat="1" applyBorder="1"/>
    <xf numFmtId="0" fontId="0" fillId="0" borderId="5" xfId="0" applyBorder="1"/>
    <xf numFmtId="4" fontId="0" fillId="0" borderId="17" xfId="0" applyNumberFormat="1" applyBorder="1"/>
    <xf numFmtId="0" fontId="1" fillId="3" borderId="5" xfId="0" applyFont="1" applyFill="1" applyBorder="1" applyAlignment="1">
      <alignment horizontal="center"/>
    </xf>
    <xf numFmtId="0" fontId="0" fillId="0" borderId="54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55" xfId="0" applyBorder="1" applyAlignment="1">
      <alignment vertical="center" wrapText="1"/>
    </xf>
    <xf numFmtId="0" fontId="0" fillId="0" borderId="49" xfId="0" applyBorder="1" applyAlignment="1">
      <alignment wrapText="1"/>
    </xf>
    <xf numFmtId="0" fontId="10" fillId="0" borderId="1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59" fillId="0" borderId="0" xfId="0" applyFont="1" applyBorder="1" applyAlignment="1">
      <alignment horizontal="center" vertical="top"/>
    </xf>
    <xf numFmtId="0" fontId="10" fillId="4" borderId="16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8" fillId="0" borderId="16" xfId="0" applyFont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2" fontId="59" fillId="0" borderId="51" xfId="0" applyNumberFormat="1" applyFont="1" applyBorder="1" applyAlignment="1">
      <alignment horizontal="center" vertical="top"/>
    </xf>
    <xf numFmtId="2" fontId="60" fillId="0" borderId="51" xfId="0" applyNumberFormat="1" applyFont="1" applyBorder="1" applyAlignment="1">
      <alignment horizontal="center" vertical="top"/>
    </xf>
    <xf numFmtId="2" fontId="60" fillId="0" borderId="54" xfId="0" applyNumberFormat="1" applyFont="1" applyBorder="1" applyAlignment="1">
      <alignment horizontal="center" vertical="top"/>
    </xf>
    <xf numFmtId="49" fontId="58" fillId="0" borderId="0" xfId="0" applyNumberFormat="1" applyFont="1" applyBorder="1" applyAlignment="1">
      <alignment horizontal="center" vertical="top"/>
    </xf>
    <xf numFmtId="168" fontId="19" fillId="0" borderId="48" xfId="4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168" fontId="10" fillId="5" borderId="48" xfId="4" applyNumberFormat="1" applyFont="1" applyFill="1" applyBorder="1" applyAlignment="1">
      <alignment horizontal="center" vertical="center"/>
    </xf>
    <xf numFmtId="2" fontId="10" fillId="0" borderId="29" xfId="0" applyNumberFormat="1" applyFont="1" applyFill="1" applyBorder="1" applyAlignment="1">
      <alignment horizontal="center" vertical="center"/>
    </xf>
    <xf numFmtId="171" fontId="10" fillId="0" borderId="29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/>
    </xf>
    <xf numFmtId="172" fontId="10" fillId="0" borderId="0" xfId="2" applyNumberFormat="1" applyFont="1" applyBorder="1" applyAlignment="1">
      <alignment vertical="center"/>
    </xf>
    <xf numFmtId="173" fontId="10" fillId="0" borderId="0" xfId="2" applyNumberFormat="1" applyFont="1" applyBorder="1" applyAlignment="1">
      <alignment vertical="center"/>
    </xf>
    <xf numFmtId="4" fontId="10" fillId="0" borderId="17" xfId="0" applyNumberFormat="1" applyFont="1" applyFill="1" applyBorder="1" applyAlignment="1">
      <alignment horizontal="right" vertical="center" wrapText="1"/>
    </xf>
    <xf numFmtId="4" fontId="10" fillId="0" borderId="53" xfId="0" applyNumberFormat="1" applyFont="1" applyFill="1" applyBorder="1" applyAlignment="1">
      <alignment horizontal="right" vertical="center" wrapText="1"/>
    </xf>
    <xf numFmtId="1" fontId="10" fillId="0" borderId="17" xfId="0" applyNumberFormat="1" applyFont="1" applyFill="1" applyBorder="1" applyAlignment="1">
      <alignment horizontal="center" vertical="center"/>
    </xf>
    <xf numFmtId="4" fontId="10" fillId="0" borderId="58" xfId="0" applyNumberFormat="1" applyFont="1" applyFill="1" applyBorder="1" applyAlignment="1">
      <alignment horizontal="right" vertical="center" wrapText="1"/>
    </xf>
    <xf numFmtId="0" fontId="10" fillId="0" borderId="58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43" fontId="10" fillId="0" borderId="53" xfId="2" applyFont="1" applyBorder="1" applyAlignment="1">
      <alignment vertical="center"/>
    </xf>
    <xf numFmtId="43" fontId="10" fillId="0" borderId="29" xfId="2" applyFont="1" applyBorder="1" applyAlignment="1">
      <alignment vertical="center"/>
    </xf>
    <xf numFmtId="0" fontId="10" fillId="2" borderId="17" xfId="0" applyFont="1" applyFill="1" applyBorder="1" applyAlignment="1">
      <alignment horizontal="center" vertical="center"/>
    </xf>
    <xf numFmtId="1" fontId="10" fillId="2" borderId="29" xfId="0" applyNumberFormat="1" applyFont="1" applyFill="1" applyBorder="1" applyAlignment="1">
      <alignment horizontal="center" vertical="center"/>
    </xf>
    <xf numFmtId="4" fontId="10" fillId="2" borderId="5" xfId="0" applyNumberFormat="1" applyFont="1" applyFill="1" applyBorder="1" applyAlignment="1">
      <alignment horizontal="right" vertical="center" wrapText="1"/>
    </xf>
    <xf numFmtId="43" fontId="10" fillId="2" borderId="6" xfId="2" applyFont="1" applyFill="1" applyBorder="1" applyAlignment="1">
      <alignment vertical="center"/>
    </xf>
    <xf numFmtId="2" fontId="10" fillId="2" borderId="29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10" fillId="0" borderId="53" xfId="0" applyFont="1" applyFill="1" applyBorder="1" applyAlignment="1">
      <alignment horizontal="center" vertical="center"/>
    </xf>
    <xf numFmtId="4" fontId="10" fillId="0" borderId="10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top" wrapText="1"/>
    </xf>
    <xf numFmtId="0" fontId="18" fillId="0" borderId="53" xfId="0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43" fontId="10" fillId="0" borderId="15" xfId="2" applyFont="1" applyBorder="1" applyAlignment="1">
      <alignment vertical="center"/>
    </xf>
    <xf numFmtId="0" fontId="10" fillId="0" borderId="5" xfId="4" applyNumberFormat="1" applyFont="1" applyBorder="1" applyAlignment="1">
      <alignment vertical="center" shrinkToFit="1"/>
    </xf>
    <xf numFmtId="0" fontId="16" fillId="2" borderId="10" xfId="0" applyFont="1" applyFill="1" applyBorder="1" applyAlignment="1">
      <alignment horizontal="right" vertical="center"/>
    </xf>
    <xf numFmtId="168" fontId="23" fillId="2" borderId="48" xfId="4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right" vertical="center" wrapText="1"/>
    </xf>
    <xf numFmtId="0" fontId="11" fillId="0" borderId="29" xfId="0" applyFont="1" applyBorder="1" applyAlignment="1">
      <alignment horizontal="center" vertical="center"/>
    </xf>
    <xf numFmtId="3" fontId="10" fillId="0" borderId="5" xfId="0" applyNumberFormat="1" applyFont="1" applyFill="1" applyBorder="1" applyAlignment="1">
      <alignment horizontal="center" vertical="center" wrapText="1"/>
    </xf>
    <xf numFmtId="3" fontId="56" fillId="0" borderId="10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5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1" fillId="3" borderId="5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9" fontId="1" fillId="0" borderId="52" xfId="0" quotePrefix="1" applyNumberFormat="1" applyFont="1" applyBorder="1" applyAlignment="1">
      <alignment horizontal="center" vertical="center" wrapText="1"/>
    </xf>
    <xf numFmtId="169" fontId="1" fillId="0" borderId="0" xfId="0" quotePrefix="1" applyNumberFormat="1" applyFont="1" applyAlignment="1">
      <alignment horizontal="center" vertical="center" wrapText="1"/>
    </xf>
    <xf numFmtId="169" fontId="1" fillId="0" borderId="49" xfId="0" quotePrefix="1" applyNumberFormat="1" applyFont="1" applyBorder="1" applyAlignment="1">
      <alignment horizontal="center" vertical="center" wrapText="1"/>
    </xf>
    <xf numFmtId="169" fontId="1" fillId="0" borderId="50" xfId="0" quotePrefix="1" applyNumberFormat="1" applyFont="1" applyBorder="1" applyAlignment="1">
      <alignment horizontal="center" vertical="center" wrapText="1"/>
    </xf>
    <xf numFmtId="169" fontId="1" fillId="0" borderId="51" xfId="0" quotePrefix="1" applyNumberFormat="1" applyFont="1" applyBorder="1" applyAlignment="1">
      <alignment horizontal="center" vertical="center" wrapText="1"/>
    </xf>
    <xf numFmtId="169" fontId="1" fillId="0" borderId="54" xfId="0" quotePrefix="1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8" fillId="0" borderId="16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shrinkToFit="1"/>
    </xf>
    <xf numFmtId="0" fontId="16" fillId="0" borderId="9" xfId="0" applyFont="1" applyBorder="1" applyAlignment="1">
      <alignment horizontal="center" vertical="center" shrinkToFit="1"/>
    </xf>
    <xf numFmtId="0" fontId="16" fillId="0" borderId="15" xfId="0" applyFont="1" applyBorder="1" applyAlignment="1">
      <alignment horizontal="center" vertical="center" shrinkToFit="1"/>
    </xf>
    <xf numFmtId="0" fontId="11" fillId="0" borderId="16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2" fillId="3" borderId="5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64" fillId="0" borderId="61" xfId="4" applyNumberFormat="1" applyFont="1" applyBorder="1" applyAlignment="1">
      <alignment horizontal="center" vertical="center" shrinkToFit="1"/>
    </xf>
    <xf numFmtId="0" fontId="64" fillId="0" borderId="29" xfId="4" applyNumberFormat="1" applyFont="1" applyBorder="1" applyAlignment="1">
      <alignment horizontal="center" vertical="center" shrinkToFit="1"/>
    </xf>
    <xf numFmtId="0" fontId="64" fillId="0" borderId="62" xfId="4" applyNumberFormat="1" applyFont="1" applyBorder="1" applyAlignment="1">
      <alignment horizontal="center" vertical="center" shrinkToFit="1"/>
    </xf>
    <xf numFmtId="0" fontId="64" fillId="0" borderId="59" xfId="4" applyNumberFormat="1" applyFont="1" applyBorder="1" applyAlignment="1">
      <alignment horizontal="center" vertical="center" shrinkToFit="1"/>
    </xf>
    <xf numFmtId="0" fontId="64" fillId="0" borderId="51" xfId="4" applyNumberFormat="1" applyFont="1" applyBorder="1" applyAlignment="1">
      <alignment horizontal="center" vertical="center" shrinkToFit="1"/>
    </xf>
    <xf numFmtId="0" fontId="64" fillId="0" borderId="60" xfId="4" applyNumberFormat="1" applyFont="1" applyBorder="1" applyAlignment="1">
      <alignment horizontal="center" vertical="center" shrinkToFi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right" vertical="center" shrinkToFit="1"/>
    </xf>
    <xf numFmtId="0" fontId="16" fillId="0" borderId="9" xfId="0" applyFont="1" applyBorder="1" applyAlignment="1">
      <alignment horizontal="right" vertical="center" shrinkToFit="1"/>
    </xf>
    <xf numFmtId="0" fontId="16" fillId="0" borderId="15" xfId="0" applyFont="1" applyBorder="1" applyAlignment="1">
      <alignment horizontal="right" vertical="center" shrinkToFit="1"/>
    </xf>
    <xf numFmtId="0" fontId="27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58" fillId="0" borderId="52" xfId="0" applyFont="1" applyBorder="1" applyAlignment="1">
      <alignment horizontal="center" vertical="top"/>
    </xf>
    <xf numFmtId="0" fontId="58" fillId="0" borderId="0" xfId="0" applyFont="1" applyBorder="1" applyAlignment="1">
      <alignment horizontal="center" vertical="top"/>
    </xf>
    <xf numFmtId="0" fontId="58" fillId="0" borderId="49" xfId="0" applyFont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vertical="center" wrapText="1"/>
    </xf>
    <xf numFmtId="0" fontId="10" fillId="4" borderId="15" xfId="0" applyFont="1" applyFill="1" applyBorder="1" applyAlignment="1">
      <alignment vertical="center" wrapText="1"/>
    </xf>
    <xf numFmtId="0" fontId="17" fillId="0" borderId="16" xfId="0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0" fontId="17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59" fillId="0" borderId="53" xfId="0" applyFont="1" applyBorder="1" applyAlignment="1">
      <alignment horizontal="center" vertical="top"/>
    </xf>
    <xf numFmtId="0" fontId="59" fillId="0" borderId="29" xfId="0" applyFont="1" applyBorder="1" applyAlignment="1">
      <alignment horizontal="center" vertical="top"/>
    </xf>
    <xf numFmtId="0" fontId="59" fillId="0" borderId="30" xfId="0" applyFont="1" applyBorder="1" applyAlignment="1">
      <alignment horizontal="center" vertical="top"/>
    </xf>
    <xf numFmtId="0" fontId="59" fillId="0" borderId="52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49" xfId="0" applyFont="1" applyBorder="1" applyAlignment="1">
      <alignment horizontal="center" vertical="top"/>
    </xf>
    <xf numFmtId="0" fontId="59" fillId="0" borderId="50" xfId="0" applyFont="1" applyBorder="1" applyAlignment="1">
      <alignment horizontal="center" vertical="top"/>
    </xf>
    <xf numFmtId="0" fontId="59" fillId="0" borderId="51" xfId="0" applyFont="1" applyBorder="1" applyAlignment="1">
      <alignment horizontal="center" vertical="top"/>
    </xf>
    <xf numFmtId="0" fontId="59" fillId="0" borderId="54" xfId="0" applyFont="1" applyBorder="1" applyAlignment="1">
      <alignment horizontal="center" vertical="top"/>
    </xf>
    <xf numFmtId="0" fontId="10" fillId="4" borderId="16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0" fillId="4" borderId="9" xfId="0" applyFont="1" applyFill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2" fillId="3" borderId="59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6" fillId="0" borderId="59" xfId="0" applyFont="1" applyBorder="1" applyAlignment="1">
      <alignment horizontal="left" vertical="center"/>
    </xf>
    <xf numFmtId="0" fontId="16" fillId="0" borderId="51" xfId="0" applyFont="1" applyBorder="1" applyAlignment="1">
      <alignment vertical="center"/>
    </xf>
    <xf numFmtId="0" fontId="16" fillId="0" borderId="60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4" borderId="16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right" vertical="center"/>
    </xf>
    <xf numFmtId="0" fontId="16" fillId="0" borderId="9" xfId="0" applyFont="1" applyBorder="1" applyAlignment="1">
      <alignment horizontal="right" vertical="center"/>
    </xf>
    <xf numFmtId="0" fontId="16" fillId="0" borderId="15" xfId="0" applyFont="1" applyBorder="1" applyAlignment="1">
      <alignment horizontal="right" vertical="center"/>
    </xf>
    <xf numFmtId="0" fontId="25" fillId="0" borderId="16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68" fontId="28" fillId="0" borderId="0" xfId="4" applyNumberFormat="1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16" fillId="0" borderId="11" xfId="0" applyFont="1" applyBorder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32" fillId="0" borderId="13" xfId="0" applyFont="1" applyBorder="1" applyAlignment="1">
      <alignment horizontal="right" vertical="center" wrapText="1"/>
    </xf>
    <xf numFmtId="168" fontId="30" fillId="0" borderId="0" xfId="4" applyNumberFormat="1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15" fontId="58" fillId="0" borderId="0" xfId="0" applyNumberFormat="1" applyFont="1" applyBorder="1" applyAlignment="1">
      <alignment horizontal="center" vertical="center" wrapText="1"/>
    </xf>
    <xf numFmtId="0" fontId="58" fillId="0" borderId="49" xfId="0" applyFont="1" applyBorder="1" applyAlignment="1">
      <alignment horizontal="center" vertical="center" wrapText="1"/>
    </xf>
    <xf numFmtId="2" fontId="59" fillId="0" borderId="51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2" fontId="60" fillId="0" borderId="51" xfId="0" applyNumberFormat="1" applyFont="1" applyBorder="1" applyAlignment="1">
      <alignment horizontal="center" vertical="top"/>
    </xf>
    <xf numFmtId="2" fontId="60" fillId="0" borderId="54" xfId="0" applyNumberFormat="1" applyFont="1" applyBorder="1" applyAlignment="1">
      <alignment horizontal="center" vertical="top"/>
    </xf>
    <xf numFmtId="0" fontId="2" fillId="3" borderId="5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2" fontId="2" fillId="3" borderId="55" xfId="0" applyNumberFormat="1" applyFont="1" applyFill="1" applyBorder="1" applyAlignment="1">
      <alignment horizontal="center" vertical="center" wrapText="1"/>
    </xf>
    <xf numFmtId="2" fontId="2" fillId="3" borderId="7" xfId="0" applyNumberFormat="1" applyFont="1" applyFill="1" applyBorder="1" applyAlignment="1">
      <alignment horizontal="center" vertical="center" wrapText="1"/>
    </xf>
    <xf numFmtId="2" fontId="2" fillId="3" borderId="56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0" fontId="61" fillId="0" borderId="5" xfId="0" applyFont="1" applyBorder="1" applyAlignment="1">
      <alignment horizontal="center" vertical="center"/>
    </xf>
    <xf numFmtId="0" fontId="61" fillId="5" borderId="5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 vertical="center" wrapText="1"/>
    </xf>
    <xf numFmtId="49" fontId="58" fillId="0" borderId="0" xfId="0" applyNumberFormat="1" applyFont="1" applyBorder="1" applyAlignment="1">
      <alignment horizontal="center" vertical="top"/>
    </xf>
    <xf numFmtId="1" fontId="10" fillId="0" borderId="17" xfId="0" applyNumberFormat="1" applyFont="1" applyFill="1" applyBorder="1" applyAlignment="1">
      <alignment horizontal="center" vertical="center"/>
    </xf>
    <xf numFmtId="1" fontId="10" fillId="0" borderId="55" xfId="0" applyNumberFormat="1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 wrapText="1"/>
    </xf>
    <xf numFmtId="4" fontId="10" fillId="0" borderId="55" xfId="0" applyNumberFormat="1" applyFont="1" applyFill="1" applyBorder="1" applyAlignment="1">
      <alignment horizontal="center" vertical="center" wrapText="1"/>
    </xf>
    <xf numFmtId="43" fontId="10" fillId="0" borderId="63" xfId="2" applyFont="1" applyFill="1" applyBorder="1" applyAlignment="1">
      <alignment horizontal="center" vertical="center"/>
    </xf>
    <xf numFmtId="43" fontId="10" fillId="0" borderId="56" xfId="2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0" fillId="0" borderId="9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1" xfId="0" applyFont="1" applyFill="1" applyBorder="1" applyAlignment="1">
      <alignment horizontal="center" vertical="top"/>
    </xf>
    <xf numFmtId="0" fontId="7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/>
    </xf>
    <xf numFmtId="0" fontId="13" fillId="0" borderId="18" xfId="0" applyFont="1" applyBorder="1" applyAlignment="1">
      <alignment horizontal="right" vertical="center"/>
    </xf>
    <xf numFmtId="0" fontId="12" fillId="0" borderId="14" xfId="0" applyFont="1" applyBorder="1" applyAlignment="1">
      <alignment horizontal="right" vertical="center"/>
    </xf>
    <xf numFmtId="0" fontId="12" fillId="0" borderId="19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 shrinkToFit="1"/>
    </xf>
  </cellXfs>
  <cellStyles count="5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" xfId="57" builtinId="5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FFFF00"/>
      <color rgb="FF000099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85618</xdr:colOff>
      <xdr:row>0</xdr:row>
      <xdr:rowOff>32107</xdr:rowOff>
    </xdr:from>
    <xdr:to>
      <xdr:col>23</xdr:col>
      <xdr:colOff>1276419</xdr:colOff>
      <xdr:row>3</xdr:row>
      <xdr:rowOff>168561</xdr:rowOff>
    </xdr:to>
    <xdr:pic>
      <xdr:nvPicPr>
        <xdr:cNvPr id="6" name="Picture 1" descr="tbmc-logo002">
          <a:extLst>
            <a:ext uri="{FF2B5EF4-FFF2-40B4-BE49-F238E27FC236}">
              <a16:creationId xmlns:a16="http://schemas.microsoft.com/office/drawing/2014/main" id="{E252BBD6-A307-45B7-A0EB-CF15E4F70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7556" y="32107"/>
          <a:ext cx="2956672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B7807D20-EC2F-4C40-A3CE-2D69B8FDF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71276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85618</xdr:colOff>
      <xdr:row>0</xdr:row>
      <xdr:rowOff>32107</xdr:rowOff>
    </xdr:from>
    <xdr:to>
      <xdr:col>23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C3BDCE46-B406-417E-9021-05392B6FF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15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28AE-7C1B-431F-96AD-9587B614FE65}">
  <sheetPr>
    <pageSetUpPr fitToPage="1"/>
  </sheetPr>
  <dimension ref="B2:Q21"/>
  <sheetViews>
    <sheetView view="pageBreakPreview" zoomScale="70" zoomScaleNormal="100" zoomScaleSheetLayoutView="70" workbookViewId="0">
      <selection activeCell="D2" sqref="D2"/>
    </sheetView>
  </sheetViews>
  <sheetFormatPr defaultRowHeight="15"/>
  <cols>
    <col min="1" max="1" width="4.5703125" customWidth="1"/>
    <col min="2" max="2" width="5.7109375" customWidth="1"/>
    <col min="3" max="3" width="30.140625" customWidth="1"/>
    <col min="4" max="4" width="24" customWidth="1"/>
    <col min="5" max="5" width="9.140625" customWidth="1"/>
    <col min="6" max="6" width="22.85546875" customWidth="1"/>
    <col min="10" max="10" width="23.5703125" customWidth="1"/>
    <col min="12" max="12" width="18.28515625" customWidth="1"/>
    <col min="13" max="13" width="26.140625" customWidth="1"/>
    <col min="14" max="14" width="11.140625" customWidth="1"/>
    <col min="15" max="15" width="12.85546875" customWidth="1"/>
    <col min="16" max="16" width="19.85546875" customWidth="1"/>
    <col min="17" max="17" width="35.140625" customWidth="1"/>
  </cols>
  <sheetData>
    <row r="2" spans="2:17">
      <c r="J2" s="108"/>
    </row>
    <row r="3" spans="2:17">
      <c r="B3" s="158"/>
      <c r="C3" s="159" t="s">
        <v>91</v>
      </c>
      <c r="D3" s="205" t="s">
        <v>133</v>
      </c>
      <c r="E3" s="273" t="s">
        <v>133</v>
      </c>
      <c r="F3" s="274"/>
      <c r="G3" s="273" t="s">
        <v>229</v>
      </c>
      <c r="H3" s="275"/>
      <c r="I3" s="274"/>
      <c r="J3" s="205" t="s">
        <v>130</v>
      </c>
      <c r="K3" s="273" t="s">
        <v>130</v>
      </c>
      <c r="L3" s="274"/>
      <c r="M3" s="205" t="s">
        <v>206</v>
      </c>
      <c r="N3" s="273" t="s">
        <v>206</v>
      </c>
      <c r="O3" s="274"/>
      <c r="P3" s="160" t="s">
        <v>92</v>
      </c>
      <c r="Q3" s="160" t="s">
        <v>93</v>
      </c>
    </row>
    <row r="4" spans="2:17" ht="35.25" customHeight="1">
      <c r="B4" s="161"/>
      <c r="C4" s="162"/>
      <c r="D4" s="163"/>
      <c r="E4" s="161"/>
      <c r="F4" s="162"/>
      <c r="G4" s="282"/>
      <c r="H4" s="283"/>
      <c r="I4" s="284"/>
      <c r="J4" s="163"/>
      <c r="K4" s="161"/>
      <c r="L4" s="162"/>
      <c r="M4" s="163"/>
      <c r="N4" s="161"/>
      <c r="O4" s="162"/>
      <c r="P4" s="163"/>
      <c r="Q4" s="267" t="s">
        <v>134</v>
      </c>
    </row>
    <row r="5" spans="2:17" ht="38.25" customHeight="1">
      <c r="B5" s="164" t="s">
        <v>66</v>
      </c>
      <c r="C5" s="206" t="s">
        <v>17</v>
      </c>
      <c r="D5" s="182">
        <v>101875</v>
      </c>
      <c r="E5" s="185">
        <f>D5/D21</f>
        <v>5.4502354290383331E-2</v>
      </c>
      <c r="F5" s="206" t="s">
        <v>94</v>
      </c>
      <c r="G5" s="276" t="s">
        <v>278</v>
      </c>
      <c r="H5" s="277"/>
      <c r="I5" s="278"/>
      <c r="J5" s="182">
        <v>381958.96</v>
      </c>
      <c r="K5" s="185">
        <f>J5/J21</f>
        <v>0.16790418236245624</v>
      </c>
      <c r="L5" s="206" t="s">
        <v>94</v>
      </c>
      <c r="M5" s="182">
        <v>79110</v>
      </c>
      <c r="N5" s="185">
        <f>M5/M21</f>
        <v>5.1773263902360714E-2</v>
      </c>
      <c r="O5" s="206" t="s">
        <v>94</v>
      </c>
      <c r="P5" s="181" t="s">
        <v>95</v>
      </c>
      <c r="Q5" s="268"/>
    </row>
    <row r="6" spans="2:17">
      <c r="B6" s="161"/>
      <c r="C6" s="207"/>
      <c r="D6" s="168"/>
      <c r="E6" s="161"/>
      <c r="F6" s="162"/>
      <c r="G6" s="276"/>
      <c r="H6" s="277"/>
      <c r="I6" s="278"/>
      <c r="J6" s="168"/>
      <c r="K6" s="161"/>
      <c r="L6" s="162"/>
      <c r="M6" s="168"/>
      <c r="N6" s="161"/>
      <c r="O6" s="162"/>
      <c r="P6" s="163"/>
      <c r="Q6" s="163"/>
    </row>
    <row r="7" spans="2:17" ht="33" customHeight="1">
      <c r="B7" s="164" t="s">
        <v>96</v>
      </c>
      <c r="C7" s="206" t="s">
        <v>97</v>
      </c>
      <c r="D7" s="166">
        <v>76750</v>
      </c>
      <c r="E7" s="169">
        <f>D7/D21</f>
        <v>4.1060669367233578E-2</v>
      </c>
      <c r="F7" s="206" t="s">
        <v>94</v>
      </c>
      <c r="G7" s="276"/>
      <c r="H7" s="277"/>
      <c r="I7" s="278"/>
      <c r="J7" s="166">
        <v>112000</v>
      </c>
      <c r="K7" s="169">
        <f>J7/J21</f>
        <v>4.9233740778315813E-2</v>
      </c>
      <c r="L7" s="206" t="s">
        <v>94</v>
      </c>
      <c r="M7" s="166">
        <v>117500</v>
      </c>
      <c r="N7" s="169">
        <f>M7/M21</f>
        <v>7.689746566208297E-2</v>
      </c>
      <c r="O7" s="206" t="s">
        <v>94</v>
      </c>
      <c r="P7" s="167" t="s">
        <v>98</v>
      </c>
      <c r="Q7" s="167"/>
    </row>
    <row r="8" spans="2:17">
      <c r="B8" s="161"/>
      <c r="C8" s="207"/>
      <c r="D8" s="168"/>
      <c r="E8" s="161"/>
      <c r="F8" s="162"/>
      <c r="G8" s="276"/>
      <c r="H8" s="277"/>
      <c r="I8" s="278"/>
      <c r="J8" s="168"/>
      <c r="K8" s="161"/>
      <c r="L8" s="162"/>
      <c r="M8" s="168"/>
      <c r="N8" s="161"/>
      <c r="O8" s="162"/>
      <c r="P8" s="163"/>
      <c r="Q8" s="163"/>
    </row>
    <row r="9" spans="2:17" ht="33" customHeight="1">
      <c r="B9" s="164" t="s">
        <v>99</v>
      </c>
      <c r="C9" s="206" t="s">
        <v>100</v>
      </c>
      <c r="D9" s="166">
        <v>1076865</v>
      </c>
      <c r="E9" s="169">
        <f>D9/D21</f>
        <v>0.57611462824945914</v>
      </c>
      <c r="F9" s="206" t="s">
        <v>94</v>
      </c>
      <c r="G9" s="276"/>
      <c r="H9" s="277"/>
      <c r="I9" s="278"/>
      <c r="J9" s="166">
        <v>899076.93</v>
      </c>
      <c r="K9" s="169">
        <f>J9/J21</f>
        <v>0.3952225045659285</v>
      </c>
      <c r="L9" s="206" t="s">
        <v>94</v>
      </c>
      <c r="M9" s="166">
        <v>713205</v>
      </c>
      <c r="N9" s="169">
        <f>M9/M21</f>
        <v>0.46675452763851816</v>
      </c>
      <c r="O9" s="206" t="s">
        <v>94</v>
      </c>
      <c r="P9" s="167"/>
      <c r="Q9" s="167"/>
    </row>
    <row r="10" spans="2:17">
      <c r="B10" s="161"/>
      <c r="C10" s="207"/>
      <c r="D10" s="168"/>
      <c r="E10" s="161"/>
      <c r="F10" s="162"/>
      <c r="G10" s="276"/>
      <c r="H10" s="277"/>
      <c r="I10" s="278"/>
      <c r="J10" s="168"/>
      <c r="K10" s="161"/>
      <c r="L10" s="162"/>
      <c r="M10" s="168"/>
      <c r="N10" s="161"/>
      <c r="O10" s="162"/>
      <c r="P10" s="163"/>
      <c r="Q10" s="163"/>
    </row>
    <row r="11" spans="2:17" ht="60">
      <c r="B11" s="164" t="s">
        <v>101</v>
      </c>
      <c r="C11" s="206" t="s">
        <v>102</v>
      </c>
      <c r="D11" s="166">
        <v>298280</v>
      </c>
      <c r="E11" s="185">
        <f>D11/D9</f>
        <v>0.27698922334740195</v>
      </c>
      <c r="F11" s="206" t="s">
        <v>103</v>
      </c>
      <c r="G11" s="276"/>
      <c r="H11" s="277"/>
      <c r="I11" s="278"/>
      <c r="J11" s="166">
        <v>497955.54</v>
      </c>
      <c r="K11" s="185">
        <f>J11/J9</f>
        <v>0.55385198238820332</v>
      </c>
      <c r="L11" s="206" t="s">
        <v>103</v>
      </c>
      <c r="M11" s="166">
        <v>386850</v>
      </c>
      <c r="N11" s="185">
        <f>M11/M9</f>
        <v>0.5424106673396849</v>
      </c>
      <c r="O11" s="206" t="s">
        <v>103</v>
      </c>
      <c r="P11" s="181" t="s">
        <v>104</v>
      </c>
      <c r="Q11" s="208" t="s">
        <v>135</v>
      </c>
    </row>
    <row r="12" spans="2:17" ht="27" customHeight="1">
      <c r="B12" s="161"/>
      <c r="C12" s="207"/>
      <c r="D12" s="168"/>
      <c r="E12" s="161"/>
      <c r="F12" s="162"/>
      <c r="G12" s="276"/>
      <c r="H12" s="277"/>
      <c r="I12" s="278"/>
      <c r="J12" s="168"/>
      <c r="K12" s="161"/>
      <c r="L12" s="269" t="s">
        <v>136</v>
      </c>
      <c r="M12" s="168"/>
      <c r="N12" s="161"/>
      <c r="O12" s="269" t="s">
        <v>136</v>
      </c>
      <c r="P12" s="163"/>
      <c r="Q12" s="271" t="s">
        <v>116</v>
      </c>
    </row>
    <row r="13" spans="2:17" ht="33" customHeight="1">
      <c r="B13" s="164" t="s">
        <v>105</v>
      </c>
      <c r="C13" s="206" t="s">
        <v>106</v>
      </c>
      <c r="D13" s="166">
        <v>77688.5</v>
      </c>
      <c r="E13" s="169">
        <v>0.05</v>
      </c>
      <c r="F13" s="206" t="s">
        <v>107</v>
      </c>
      <c r="G13" s="276"/>
      <c r="H13" s="277"/>
      <c r="I13" s="278"/>
      <c r="J13" s="166">
        <v>94549.571500000005</v>
      </c>
      <c r="K13" s="169">
        <v>0.05</v>
      </c>
      <c r="L13" s="270"/>
      <c r="M13" s="166">
        <v>90981.5</v>
      </c>
      <c r="N13" s="169">
        <v>0.05</v>
      </c>
      <c r="O13" s="270"/>
      <c r="P13" s="167" t="s">
        <v>108</v>
      </c>
      <c r="Q13" s="272"/>
    </row>
    <row r="14" spans="2:17">
      <c r="B14" s="161"/>
      <c r="C14" s="207"/>
      <c r="D14" s="168"/>
      <c r="E14" s="161"/>
      <c r="F14" s="162"/>
      <c r="G14" s="276"/>
      <c r="H14" s="277"/>
      <c r="I14" s="278"/>
      <c r="J14" s="168"/>
      <c r="K14" s="161"/>
      <c r="L14" s="162"/>
      <c r="M14" s="168"/>
      <c r="N14" s="161"/>
      <c r="O14" s="162"/>
      <c r="P14" s="163"/>
      <c r="Q14" s="163"/>
    </row>
    <row r="15" spans="2:17" ht="30">
      <c r="B15" s="164" t="s">
        <v>109</v>
      </c>
      <c r="C15" s="206" t="s">
        <v>20</v>
      </c>
      <c r="D15" s="166">
        <v>4661.3100000000004</v>
      </c>
      <c r="E15" s="169">
        <f>D15/D21</f>
        <v>2.4937655860349127E-3</v>
      </c>
      <c r="F15" s="206" t="s">
        <v>94</v>
      </c>
      <c r="G15" s="276"/>
      <c r="H15" s="277"/>
      <c r="I15" s="278"/>
      <c r="J15" s="166">
        <v>5672.9742900000001</v>
      </c>
      <c r="K15" s="169">
        <f>J15/J21</f>
        <v>2.4937655860349127E-3</v>
      </c>
      <c r="L15" s="206" t="s">
        <v>94</v>
      </c>
      <c r="M15" s="166">
        <v>3889.9949999999999</v>
      </c>
      <c r="N15" s="169">
        <f>M15/M21</f>
        <v>2.5457936760695694E-3</v>
      </c>
      <c r="O15" s="206" t="s">
        <v>94</v>
      </c>
      <c r="P15" s="167" t="s">
        <v>54</v>
      </c>
      <c r="Q15" s="167"/>
    </row>
    <row r="16" spans="2:17">
      <c r="B16" s="161"/>
      <c r="C16" s="207"/>
      <c r="D16" s="168"/>
      <c r="E16" s="161"/>
      <c r="F16" s="162"/>
      <c r="G16" s="276"/>
      <c r="H16" s="277"/>
      <c r="I16" s="278"/>
      <c r="J16" s="168"/>
      <c r="K16" s="161"/>
      <c r="L16" s="162"/>
      <c r="M16" s="168"/>
      <c r="N16" s="161"/>
      <c r="O16" s="162"/>
      <c r="P16" s="163"/>
      <c r="Q16" s="163"/>
    </row>
    <row r="17" spans="2:17">
      <c r="B17" s="164" t="s">
        <v>110</v>
      </c>
      <c r="C17" s="206" t="s">
        <v>111</v>
      </c>
      <c r="D17" s="170">
        <f>SUM(D5:D15)</f>
        <v>1636119.81</v>
      </c>
      <c r="E17" s="164"/>
      <c r="F17" s="165"/>
      <c r="G17" s="276"/>
      <c r="H17" s="277"/>
      <c r="I17" s="278"/>
      <c r="J17" s="170">
        <f>SUM(J5:J15)</f>
        <v>1991213.9757900003</v>
      </c>
      <c r="K17" s="164"/>
      <c r="L17" s="165"/>
      <c r="M17" s="170">
        <f>SUM(M5:M15)</f>
        <v>1391536.4950000001</v>
      </c>
      <c r="N17" s="164"/>
      <c r="O17" s="165"/>
      <c r="P17" s="167"/>
      <c r="Q17" s="167"/>
    </row>
    <row r="18" spans="2:17">
      <c r="B18" s="171"/>
      <c r="C18" s="209"/>
      <c r="D18" s="173"/>
      <c r="E18" s="171"/>
      <c r="F18" s="172"/>
      <c r="G18" s="276"/>
      <c r="H18" s="277"/>
      <c r="I18" s="278"/>
      <c r="J18" s="173"/>
      <c r="K18" s="171"/>
      <c r="L18" s="172"/>
      <c r="M18" s="173"/>
      <c r="N18" s="171"/>
      <c r="O18" s="172"/>
      <c r="P18" s="174"/>
      <c r="Q18" s="174"/>
    </row>
    <row r="19" spans="2:17">
      <c r="B19" s="164" t="s">
        <v>112</v>
      </c>
      <c r="C19" s="206" t="s">
        <v>113</v>
      </c>
      <c r="D19" s="166">
        <v>233065.5</v>
      </c>
      <c r="E19" s="169">
        <f>D19/D21</f>
        <v>0.12468827930174563</v>
      </c>
      <c r="F19" s="165"/>
      <c r="G19" s="279"/>
      <c r="H19" s="280"/>
      <c r="I19" s="281"/>
      <c r="J19" s="166">
        <v>283648.7145</v>
      </c>
      <c r="K19" s="169">
        <f>J19/J21</f>
        <v>0.12468827930174563</v>
      </c>
      <c r="L19" s="165"/>
      <c r="M19" s="166">
        <v>136472.25</v>
      </c>
      <c r="N19" s="169">
        <f>M19/M21</f>
        <v>8.9313788580444281E-2</v>
      </c>
      <c r="O19" s="165"/>
      <c r="P19" s="167" t="s">
        <v>114</v>
      </c>
      <c r="Q19" s="167"/>
    </row>
    <row r="20" spans="2:17">
      <c r="D20" s="175"/>
      <c r="G20" s="175"/>
      <c r="J20" s="175"/>
      <c r="M20" s="175"/>
    </row>
    <row r="21" spans="2:17">
      <c r="B21" s="176"/>
      <c r="C21" s="177" t="s">
        <v>115</v>
      </c>
      <c r="D21" s="178">
        <f>SUM(D17:D19)</f>
        <v>1869185.31</v>
      </c>
      <c r="E21" s="179"/>
      <c r="F21" s="179"/>
      <c r="G21" s="178"/>
      <c r="H21" s="179"/>
      <c r="I21" s="179"/>
      <c r="J21" s="178">
        <f>SUM(J17:J19)</f>
        <v>2274862.6902900003</v>
      </c>
      <c r="K21" s="179"/>
      <c r="L21" s="179"/>
      <c r="M21" s="178">
        <f>SUM(M17:M19)</f>
        <v>1528008.7450000001</v>
      </c>
      <c r="N21" s="179"/>
      <c r="O21" s="179"/>
      <c r="P21" s="180"/>
    </row>
  </sheetData>
  <mergeCells count="10">
    <mergeCell ref="E3:F3"/>
    <mergeCell ref="K3:L3"/>
    <mergeCell ref="G3:I3"/>
    <mergeCell ref="G5:I19"/>
    <mergeCell ref="G4:I4"/>
    <mergeCell ref="Q4:Q5"/>
    <mergeCell ref="L12:L13"/>
    <mergeCell ref="Q12:Q13"/>
    <mergeCell ref="N3:O3"/>
    <mergeCell ref="O12:O13"/>
  </mergeCells>
  <pageMargins left="0.7" right="0.7" top="0.75" bottom="0.75" header="0.3" footer="0.3"/>
  <pageSetup paperSize="8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A251"/>
  <sheetViews>
    <sheetView view="pageBreakPreview" topLeftCell="A4" zoomScale="70" zoomScaleNormal="70" zoomScaleSheetLayoutView="70" workbookViewId="0">
      <pane xSplit="4" ySplit="1" topLeftCell="E23" activePane="bottomRight" state="frozen"/>
      <selection activeCell="A4" sqref="A4"/>
      <selection pane="topRight" activeCell="E4" sqref="E4"/>
      <selection pane="bottomLeft" activeCell="A5" sqref="A5"/>
      <selection pane="bottomRight" activeCell="S233" sqref="S233"/>
    </sheetView>
  </sheetViews>
  <sheetFormatPr defaultRowHeight="15"/>
  <cols>
    <col min="1" max="1" width="7.42578125" style="2" customWidth="1"/>
    <col min="2" max="2" width="5.5703125" style="2" customWidth="1"/>
    <col min="3" max="3" width="14.28515625" style="2" customWidth="1"/>
    <col min="4" max="4" width="83.42578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3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2.140625" style="5" customWidth="1"/>
    <col min="25" max="25" width="12.85546875" style="2" bestFit="1" customWidth="1"/>
    <col min="26" max="206" width="9.140625" style="2"/>
    <col min="207" max="207" width="5.7109375" style="2" customWidth="1"/>
    <col min="208" max="208" width="8.28515625" style="2" customWidth="1"/>
    <col min="209" max="209" width="1.5703125" style="2" bestFit="1" customWidth="1"/>
    <col min="210" max="210" width="50.7109375" style="2" customWidth="1"/>
    <col min="211" max="211" width="6" style="2" bestFit="1" customWidth="1"/>
    <col min="212" max="212" width="7.28515625" style="2" bestFit="1" customWidth="1"/>
    <col min="213" max="213" width="5.7109375" style="2" customWidth="1"/>
    <col min="214" max="214" width="11.42578125" style="2" customWidth="1"/>
    <col min="215" max="215" width="12.7109375" style="2" customWidth="1"/>
    <col min="216" max="462" width="9.140625" style="2"/>
    <col min="463" max="463" width="5.7109375" style="2" customWidth="1"/>
    <col min="464" max="464" width="8.28515625" style="2" customWidth="1"/>
    <col min="465" max="465" width="1.5703125" style="2" bestFit="1" customWidth="1"/>
    <col min="466" max="466" width="50.7109375" style="2" customWidth="1"/>
    <col min="467" max="467" width="6" style="2" bestFit="1" customWidth="1"/>
    <col min="468" max="468" width="7.28515625" style="2" bestFit="1" customWidth="1"/>
    <col min="469" max="469" width="5.7109375" style="2" customWidth="1"/>
    <col min="470" max="470" width="11.42578125" style="2" customWidth="1"/>
    <col min="471" max="471" width="12.7109375" style="2" customWidth="1"/>
    <col min="472" max="718" width="9.140625" style="2"/>
    <col min="719" max="719" width="5.7109375" style="2" customWidth="1"/>
    <col min="720" max="720" width="8.28515625" style="2" customWidth="1"/>
    <col min="721" max="721" width="1.5703125" style="2" bestFit="1" customWidth="1"/>
    <col min="722" max="722" width="50.7109375" style="2" customWidth="1"/>
    <col min="723" max="723" width="6" style="2" bestFit="1" customWidth="1"/>
    <col min="724" max="724" width="7.28515625" style="2" bestFit="1" customWidth="1"/>
    <col min="725" max="725" width="5.7109375" style="2" customWidth="1"/>
    <col min="726" max="726" width="11.42578125" style="2" customWidth="1"/>
    <col min="727" max="727" width="12.7109375" style="2" customWidth="1"/>
    <col min="728" max="974" width="9.140625" style="2"/>
    <col min="975" max="975" width="5.7109375" style="2" customWidth="1"/>
    <col min="976" max="976" width="8.28515625" style="2" customWidth="1"/>
    <col min="977" max="977" width="1.5703125" style="2" bestFit="1" customWidth="1"/>
    <col min="978" max="978" width="50.7109375" style="2" customWidth="1"/>
    <col min="979" max="979" width="6" style="2" bestFit="1" customWidth="1"/>
    <col min="980" max="980" width="7.28515625" style="2" bestFit="1" customWidth="1"/>
    <col min="981" max="981" width="5.7109375" style="2" customWidth="1"/>
    <col min="982" max="982" width="11.42578125" style="2" customWidth="1"/>
    <col min="983" max="983" width="12.7109375" style="2" customWidth="1"/>
    <col min="984" max="1230" width="9.140625" style="2"/>
    <col min="1231" max="1231" width="5.7109375" style="2" customWidth="1"/>
    <col min="1232" max="1232" width="8.28515625" style="2" customWidth="1"/>
    <col min="1233" max="1233" width="1.5703125" style="2" bestFit="1" customWidth="1"/>
    <col min="1234" max="1234" width="50.7109375" style="2" customWidth="1"/>
    <col min="1235" max="1235" width="6" style="2" bestFit="1" customWidth="1"/>
    <col min="1236" max="1236" width="7.28515625" style="2" bestFit="1" customWidth="1"/>
    <col min="1237" max="1237" width="5.7109375" style="2" customWidth="1"/>
    <col min="1238" max="1238" width="11.42578125" style="2" customWidth="1"/>
    <col min="1239" max="1239" width="12.7109375" style="2" customWidth="1"/>
    <col min="1240" max="1486" width="9.140625" style="2"/>
    <col min="1487" max="1487" width="5.7109375" style="2" customWidth="1"/>
    <col min="1488" max="1488" width="8.28515625" style="2" customWidth="1"/>
    <col min="1489" max="1489" width="1.5703125" style="2" bestFit="1" customWidth="1"/>
    <col min="1490" max="1490" width="50.7109375" style="2" customWidth="1"/>
    <col min="1491" max="1491" width="6" style="2" bestFit="1" customWidth="1"/>
    <col min="1492" max="1492" width="7.28515625" style="2" bestFit="1" customWidth="1"/>
    <col min="1493" max="1493" width="5.7109375" style="2" customWidth="1"/>
    <col min="1494" max="1494" width="11.42578125" style="2" customWidth="1"/>
    <col min="1495" max="1495" width="12.7109375" style="2" customWidth="1"/>
    <col min="1496" max="1742" width="9.140625" style="2"/>
    <col min="1743" max="1743" width="5.7109375" style="2" customWidth="1"/>
    <col min="1744" max="1744" width="8.28515625" style="2" customWidth="1"/>
    <col min="1745" max="1745" width="1.5703125" style="2" bestFit="1" customWidth="1"/>
    <col min="1746" max="1746" width="50.7109375" style="2" customWidth="1"/>
    <col min="1747" max="1747" width="6" style="2" bestFit="1" customWidth="1"/>
    <col min="1748" max="1748" width="7.28515625" style="2" bestFit="1" customWidth="1"/>
    <col min="1749" max="1749" width="5.7109375" style="2" customWidth="1"/>
    <col min="1750" max="1750" width="11.42578125" style="2" customWidth="1"/>
    <col min="1751" max="1751" width="12.7109375" style="2" customWidth="1"/>
    <col min="1752" max="1998" width="9.140625" style="2"/>
    <col min="1999" max="1999" width="5.7109375" style="2" customWidth="1"/>
    <col min="2000" max="2000" width="8.28515625" style="2" customWidth="1"/>
    <col min="2001" max="2001" width="1.5703125" style="2" bestFit="1" customWidth="1"/>
    <col min="2002" max="2002" width="50.7109375" style="2" customWidth="1"/>
    <col min="2003" max="2003" width="6" style="2" bestFit="1" customWidth="1"/>
    <col min="2004" max="2004" width="7.28515625" style="2" bestFit="1" customWidth="1"/>
    <col min="2005" max="2005" width="5.7109375" style="2" customWidth="1"/>
    <col min="2006" max="2006" width="11.42578125" style="2" customWidth="1"/>
    <col min="2007" max="2007" width="12.7109375" style="2" customWidth="1"/>
    <col min="2008" max="2254" width="9.140625" style="2"/>
    <col min="2255" max="2255" width="5.7109375" style="2" customWidth="1"/>
    <col min="2256" max="2256" width="8.28515625" style="2" customWidth="1"/>
    <col min="2257" max="2257" width="1.5703125" style="2" bestFit="1" customWidth="1"/>
    <col min="2258" max="2258" width="50.7109375" style="2" customWidth="1"/>
    <col min="2259" max="2259" width="6" style="2" bestFit="1" customWidth="1"/>
    <col min="2260" max="2260" width="7.28515625" style="2" bestFit="1" customWidth="1"/>
    <col min="2261" max="2261" width="5.7109375" style="2" customWidth="1"/>
    <col min="2262" max="2262" width="11.42578125" style="2" customWidth="1"/>
    <col min="2263" max="2263" width="12.7109375" style="2" customWidth="1"/>
    <col min="2264" max="2510" width="9.140625" style="2"/>
    <col min="2511" max="2511" width="5.7109375" style="2" customWidth="1"/>
    <col min="2512" max="2512" width="8.28515625" style="2" customWidth="1"/>
    <col min="2513" max="2513" width="1.5703125" style="2" bestFit="1" customWidth="1"/>
    <col min="2514" max="2514" width="50.7109375" style="2" customWidth="1"/>
    <col min="2515" max="2515" width="6" style="2" bestFit="1" customWidth="1"/>
    <col min="2516" max="2516" width="7.28515625" style="2" bestFit="1" customWidth="1"/>
    <col min="2517" max="2517" width="5.7109375" style="2" customWidth="1"/>
    <col min="2518" max="2518" width="11.42578125" style="2" customWidth="1"/>
    <col min="2519" max="2519" width="12.7109375" style="2" customWidth="1"/>
    <col min="2520" max="2766" width="9.140625" style="2"/>
    <col min="2767" max="2767" width="5.7109375" style="2" customWidth="1"/>
    <col min="2768" max="2768" width="8.28515625" style="2" customWidth="1"/>
    <col min="2769" max="2769" width="1.5703125" style="2" bestFit="1" customWidth="1"/>
    <col min="2770" max="2770" width="50.7109375" style="2" customWidth="1"/>
    <col min="2771" max="2771" width="6" style="2" bestFit="1" customWidth="1"/>
    <col min="2772" max="2772" width="7.28515625" style="2" bestFit="1" customWidth="1"/>
    <col min="2773" max="2773" width="5.7109375" style="2" customWidth="1"/>
    <col min="2774" max="2774" width="11.42578125" style="2" customWidth="1"/>
    <col min="2775" max="2775" width="12.7109375" style="2" customWidth="1"/>
    <col min="2776" max="3022" width="9.140625" style="2"/>
    <col min="3023" max="3023" width="5.7109375" style="2" customWidth="1"/>
    <col min="3024" max="3024" width="8.28515625" style="2" customWidth="1"/>
    <col min="3025" max="3025" width="1.5703125" style="2" bestFit="1" customWidth="1"/>
    <col min="3026" max="3026" width="50.7109375" style="2" customWidth="1"/>
    <col min="3027" max="3027" width="6" style="2" bestFit="1" customWidth="1"/>
    <col min="3028" max="3028" width="7.28515625" style="2" bestFit="1" customWidth="1"/>
    <col min="3029" max="3029" width="5.7109375" style="2" customWidth="1"/>
    <col min="3030" max="3030" width="11.42578125" style="2" customWidth="1"/>
    <col min="3031" max="3031" width="12.7109375" style="2" customWidth="1"/>
    <col min="3032" max="3278" width="9.140625" style="2"/>
    <col min="3279" max="3279" width="5.7109375" style="2" customWidth="1"/>
    <col min="3280" max="3280" width="8.28515625" style="2" customWidth="1"/>
    <col min="3281" max="3281" width="1.5703125" style="2" bestFit="1" customWidth="1"/>
    <col min="3282" max="3282" width="50.7109375" style="2" customWidth="1"/>
    <col min="3283" max="3283" width="6" style="2" bestFit="1" customWidth="1"/>
    <col min="3284" max="3284" width="7.28515625" style="2" bestFit="1" customWidth="1"/>
    <col min="3285" max="3285" width="5.7109375" style="2" customWidth="1"/>
    <col min="3286" max="3286" width="11.42578125" style="2" customWidth="1"/>
    <col min="3287" max="3287" width="12.7109375" style="2" customWidth="1"/>
    <col min="3288" max="3534" width="9.140625" style="2"/>
    <col min="3535" max="3535" width="5.7109375" style="2" customWidth="1"/>
    <col min="3536" max="3536" width="8.28515625" style="2" customWidth="1"/>
    <col min="3537" max="3537" width="1.5703125" style="2" bestFit="1" customWidth="1"/>
    <col min="3538" max="3538" width="50.7109375" style="2" customWidth="1"/>
    <col min="3539" max="3539" width="6" style="2" bestFit="1" customWidth="1"/>
    <col min="3540" max="3540" width="7.28515625" style="2" bestFit="1" customWidth="1"/>
    <col min="3541" max="3541" width="5.7109375" style="2" customWidth="1"/>
    <col min="3542" max="3542" width="11.42578125" style="2" customWidth="1"/>
    <col min="3543" max="3543" width="12.7109375" style="2" customWidth="1"/>
    <col min="3544" max="3790" width="9.140625" style="2"/>
    <col min="3791" max="3791" width="5.7109375" style="2" customWidth="1"/>
    <col min="3792" max="3792" width="8.28515625" style="2" customWidth="1"/>
    <col min="3793" max="3793" width="1.5703125" style="2" bestFit="1" customWidth="1"/>
    <col min="3794" max="3794" width="50.7109375" style="2" customWidth="1"/>
    <col min="3795" max="3795" width="6" style="2" bestFit="1" customWidth="1"/>
    <col min="3796" max="3796" width="7.28515625" style="2" bestFit="1" customWidth="1"/>
    <col min="3797" max="3797" width="5.7109375" style="2" customWidth="1"/>
    <col min="3798" max="3798" width="11.42578125" style="2" customWidth="1"/>
    <col min="3799" max="3799" width="12.7109375" style="2" customWidth="1"/>
    <col min="3800" max="4046" width="9.140625" style="2"/>
    <col min="4047" max="4047" width="5.7109375" style="2" customWidth="1"/>
    <col min="4048" max="4048" width="8.28515625" style="2" customWidth="1"/>
    <col min="4049" max="4049" width="1.5703125" style="2" bestFit="1" customWidth="1"/>
    <col min="4050" max="4050" width="50.7109375" style="2" customWidth="1"/>
    <col min="4051" max="4051" width="6" style="2" bestFit="1" customWidth="1"/>
    <col min="4052" max="4052" width="7.28515625" style="2" bestFit="1" customWidth="1"/>
    <col min="4053" max="4053" width="5.7109375" style="2" customWidth="1"/>
    <col min="4054" max="4054" width="11.42578125" style="2" customWidth="1"/>
    <col min="4055" max="4055" width="12.7109375" style="2" customWidth="1"/>
    <col min="4056" max="4302" width="9.140625" style="2"/>
    <col min="4303" max="4303" width="5.7109375" style="2" customWidth="1"/>
    <col min="4304" max="4304" width="8.28515625" style="2" customWidth="1"/>
    <col min="4305" max="4305" width="1.5703125" style="2" bestFit="1" customWidth="1"/>
    <col min="4306" max="4306" width="50.7109375" style="2" customWidth="1"/>
    <col min="4307" max="4307" width="6" style="2" bestFit="1" customWidth="1"/>
    <col min="4308" max="4308" width="7.28515625" style="2" bestFit="1" customWidth="1"/>
    <col min="4309" max="4309" width="5.7109375" style="2" customWidth="1"/>
    <col min="4310" max="4310" width="11.42578125" style="2" customWidth="1"/>
    <col min="4311" max="4311" width="12.7109375" style="2" customWidth="1"/>
    <col min="4312" max="4558" width="9.140625" style="2"/>
    <col min="4559" max="4559" width="5.7109375" style="2" customWidth="1"/>
    <col min="4560" max="4560" width="8.28515625" style="2" customWidth="1"/>
    <col min="4561" max="4561" width="1.5703125" style="2" bestFit="1" customWidth="1"/>
    <col min="4562" max="4562" width="50.7109375" style="2" customWidth="1"/>
    <col min="4563" max="4563" width="6" style="2" bestFit="1" customWidth="1"/>
    <col min="4564" max="4564" width="7.28515625" style="2" bestFit="1" customWidth="1"/>
    <col min="4565" max="4565" width="5.7109375" style="2" customWidth="1"/>
    <col min="4566" max="4566" width="11.42578125" style="2" customWidth="1"/>
    <col min="4567" max="4567" width="12.7109375" style="2" customWidth="1"/>
    <col min="4568" max="4814" width="9.140625" style="2"/>
    <col min="4815" max="4815" width="5.7109375" style="2" customWidth="1"/>
    <col min="4816" max="4816" width="8.28515625" style="2" customWidth="1"/>
    <col min="4817" max="4817" width="1.5703125" style="2" bestFit="1" customWidth="1"/>
    <col min="4818" max="4818" width="50.7109375" style="2" customWidth="1"/>
    <col min="4819" max="4819" width="6" style="2" bestFit="1" customWidth="1"/>
    <col min="4820" max="4820" width="7.28515625" style="2" bestFit="1" customWidth="1"/>
    <col min="4821" max="4821" width="5.7109375" style="2" customWidth="1"/>
    <col min="4822" max="4822" width="11.42578125" style="2" customWidth="1"/>
    <col min="4823" max="4823" width="12.7109375" style="2" customWidth="1"/>
    <col min="4824" max="5070" width="9.140625" style="2"/>
    <col min="5071" max="5071" width="5.7109375" style="2" customWidth="1"/>
    <col min="5072" max="5072" width="8.28515625" style="2" customWidth="1"/>
    <col min="5073" max="5073" width="1.5703125" style="2" bestFit="1" customWidth="1"/>
    <col min="5074" max="5074" width="50.7109375" style="2" customWidth="1"/>
    <col min="5075" max="5075" width="6" style="2" bestFit="1" customWidth="1"/>
    <col min="5076" max="5076" width="7.28515625" style="2" bestFit="1" customWidth="1"/>
    <col min="5077" max="5077" width="5.7109375" style="2" customWidth="1"/>
    <col min="5078" max="5078" width="11.42578125" style="2" customWidth="1"/>
    <col min="5079" max="5079" width="12.7109375" style="2" customWidth="1"/>
    <col min="5080" max="5326" width="9.140625" style="2"/>
    <col min="5327" max="5327" width="5.7109375" style="2" customWidth="1"/>
    <col min="5328" max="5328" width="8.28515625" style="2" customWidth="1"/>
    <col min="5329" max="5329" width="1.5703125" style="2" bestFit="1" customWidth="1"/>
    <col min="5330" max="5330" width="50.7109375" style="2" customWidth="1"/>
    <col min="5331" max="5331" width="6" style="2" bestFit="1" customWidth="1"/>
    <col min="5332" max="5332" width="7.28515625" style="2" bestFit="1" customWidth="1"/>
    <col min="5333" max="5333" width="5.7109375" style="2" customWidth="1"/>
    <col min="5334" max="5334" width="11.42578125" style="2" customWidth="1"/>
    <col min="5335" max="5335" width="12.7109375" style="2" customWidth="1"/>
    <col min="5336" max="5582" width="9.140625" style="2"/>
    <col min="5583" max="5583" width="5.7109375" style="2" customWidth="1"/>
    <col min="5584" max="5584" width="8.28515625" style="2" customWidth="1"/>
    <col min="5585" max="5585" width="1.5703125" style="2" bestFit="1" customWidth="1"/>
    <col min="5586" max="5586" width="50.7109375" style="2" customWidth="1"/>
    <col min="5587" max="5587" width="6" style="2" bestFit="1" customWidth="1"/>
    <col min="5588" max="5588" width="7.28515625" style="2" bestFit="1" customWidth="1"/>
    <col min="5589" max="5589" width="5.7109375" style="2" customWidth="1"/>
    <col min="5590" max="5590" width="11.42578125" style="2" customWidth="1"/>
    <col min="5591" max="5591" width="12.7109375" style="2" customWidth="1"/>
    <col min="5592" max="5838" width="9.140625" style="2"/>
    <col min="5839" max="5839" width="5.7109375" style="2" customWidth="1"/>
    <col min="5840" max="5840" width="8.28515625" style="2" customWidth="1"/>
    <col min="5841" max="5841" width="1.5703125" style="2" bestFit="1" customWidth="1"/>
    <col min="5842" max="5842" width="50.7109375" style="2" customWidth="1"/>
    <col min="5843" max="5843" width="6" style="2" bestFit="1" customWidth="1"/>
    <col min="5844" max="5844" width="7.28515625" style="2" bestFit="1" customWidth="1"/>
    <col min="5845" max="5845" width="5.7109375" style="2" customWidth="1"/>
    <col min="5846" max="5846" width="11.42578125" style="2" customWidth="1"/>
    <col min="5847" max="5847" width="12.7109375" style="2" customWidth="1"/>
    <col min="5848" max="6094" width="9.140625" style="2"/>
    <col min="6095" max="6095" width="5.7109375" style="2" customWidth="1"/>
    <col min="6096" max="6096" width="8.28515625" style="2" customWidth="1"/>
    <col min="6097" max="6097" width="1.5703125" style="2" bestFit="1" customWidth="1"/>
    <col min="6098" max="6098" width="50.7109375" style="2" customWidth="1"/>
    <col min="6099" max="6099" width="6" style="2" bestFit="1" customWidth="1"/>
    <col min="6100" max="6100" width="7.28515625" style="2" bestFit="1" customWidth="1"/>
    <col min="6101" max="6101" width="5.7109375" style="2" customWidth="1"/>
    <col min="6102" max="6102" width="11.42578125" style="2" customWidth="1"/>
    <col min="6103" max="6103" width="12.7109375" style="2" customWidth="1"/>
    <col min="6104" max="6350" width="9.140625" style="2"/>
    <col min="6351" max="6351" width="5.7109375" style="2" customWidth="1"/>
    <col min="6352" max="6352" width="8.28515625" style="2" customWidth="1"/>
    <col min="6353" max="6353" width="1.5703125" style="2" bestFit="1" customWidth="1"/>
    <col min="6354" max="6354" width="50.7109375" style="2" customWidth="1"/>
    <col min="6355" max="6355" width="6" style="2" bestFit="1" customWidth="1"/>
    <col min="6356" max="6356" width="7.28515625" style="2" bestFit="1" customWidth="1"/>
    <col min="6357" max="6357" width="5.7109375" style="2" customWidth="1"/>
    <col min="6358" max="6358" width="11.42578125" style="2" customWidth="1"/>
    <col min="6359" max="6359" width="12.7109375" style="2" customWidth="1"/>
    <col min="6360" max="6606" width="9.140625" style="2"/>
    <col min="6607" max="6607" width="5.7109375" style="2" customWidth="1"/>
    <col min="6608" max="6608" width="8.28515625" style="2" customWidth="1"/>
    <col min="6609" max="6609" width="1.5703125" style="2" bestFit="1" customWidth="1"/>
    <col min="6610" max="6610" width="50.7109375" style="2" customWidth="1"/>
    <col min="6611" max="6611" width="6" style="2" bestFit="1" customWidth="1"/>
    <col min="6612" max="6612" width="7.28515625" style="2" bestFit="1" customWidth="1"/>
    <col min="6613" max="6613" width="5.7109375" style="2" customWidth="1"/>
    <col min="6614" max="6614" width="11.42578125" style="2" customWidth="1"/>
    <col min="6615" max="6615" width="12.7109375" style="2" customWidth="1"/>
    <col min="6616" max="6862" width="9.140625" style="2"/>
    <col min="6863" max="6863" width="5.7109375" style="2" customWidth="1"/>
    <col min="6864" max="6864" width="8.28515625" style="2" customWidth="1"/>
    <col min="6865" max="6865" width="1.5703125" style="2" bestFit="1" customWidth="1"/>
    <col min="6866" max="6866" width="50.7109375" style="2" customWidth="1"/>
    <col min="6867" max="6867" width="6" style="2" bestFit="1" customWidth="1"/>
    <col min="6868" max="6868" width="7.28515625" style="2" bestFit="1" customWidth="1"/>
    <col min="6869" max="6869" width="5.7109375" style="2" customWidth="1"/>
    <col min="6870" max="6870" width="11.42578125" style="2" customWidth="1"/>
    <col min="6871" max="6871" width="12.7109375" style="2" customWidth="1"/>
    <col min="6872" max="7118" width="9.140625" style="2"/>
    <col min="7119" max="7119" width="5.7109375" style="2" customWidth="1"/>
    <col min="7120" max="7120" width="8.28515625" style="2" customWidth="1"/>
    <col min="7121" max="7121" width="1.5703125" style="2" bestFit="1" customWidth="1"/>
    <col min="7122" max="7122" width="50.7109375" style="2" customWidth="1"/>
    <col min="7123" max="7123" width="6" style="2" bestFit="1" customWidth="1"/>
    <col min="7124" max="7124" width="7.28515625" style="2" bestFit="1" customWidth="1"/>
    <col min="7125" max="7125" width="5.7109375" style="2" customWidth="1"/>
    <col min="7126" max="7126" width="11.42578125" style="2" customWidth="1"/>
    <col min="7127" max="7127" width="12.7109375" style="2" customWidth="1"/>
    <col min="7128" max="7374" width="9.140625" style="2"/>
    <col min="7375" max="7375" width="5.7109375" style="2" customWidth="1"/>
    <col min="7376" max="7376" width="8.28515625" style="2" customWidth="1"/>
    <col min="7377" max="7377" width="1.5703125" style="2" bestFit="1" customWidth="1"/>
    <col min="7378" max="7378" width="50.7109375" style="2" customWidth="1"/>
    <col min="7379" max="7379" width="6" style="2" bestFit="1" customWidth="1"/>
    <col min="7380" max="7380" width="7.28515625" style="2" bestFit="1" customWidth="1"/>
    <col min="7381" max="7381" width="5.7109375" style="2" customWidth="1"/>
    <col min="7382" max="7382" width="11.42578125" style="2" customWidth="1"/>
    <col min="7383" max="7383" width="12.7109375" style="2" customWidth="1"/>
    <col min="7384" max="7630" width="9.140625" style="2"/>
    <col min="7631" max="7631" width="5.7109375" style="2" customWidth="1"/>
    <col min="7632" max="7632" width="8.28515625" style="2" customWidth="1"/>
    <col min="7633" max="7633" width="1.5703125" style="2" bestFit="1" customWidth="1"/>
    <col min="7634" max="7634" width="50.7109375" style="2" customWidth="1"/>
    <col min="7635" max="7635" width="6" style="2" bestFit="1" customWidth="1"/>
    <col min="7636" max="7636" width="7.28515625" style="2" bestFit="1" customWidth="1"/>
    <col min="7637" max="7637" width="5.7109375" style="2" customWidth="1"/>
    <col min="7638" max="7638" width="11.42578125" style="2" customWidth="1"/>
    <col min="7639" max="7639" width="12.7109375" style="2" customWidth="1"/>
    <col min="7640" max="7886" width="9.140625" style="2"/>
    <col min="7887" max="7887" width="5.7109375" style="2" customWidth="1"/>
    <col min="7888" max="7888" width="8.28515625" style="2" customWidth="1"/>
    <col min="7889" max="7889" width="1.5703125" style="2" bestFit="1" customWidth="1"/>
    <col min="7890" max="7890" width="50.7109375" style="2" customWidth="1"/>
    <col min="7891" max="7891" width="6" style="2" bestFit="1" customWidth="1"/>
    <col min="7892" max="7892" width="7.28515625" style="2" bestFit="1" customWidth="1"/>
    <col min="7893" max="7893" width="5.7109375" style="2" customWidth="1"/>
    <col min="7894" max="7894" width="11.42578125" style="2" customWidth="1"/>
    <col min="7895" max="7895" width="12.7109375" style="2" customWidth="1"/>
    <col min="7896" max="8142" width="9.140625" style="2"/>
    <col min="8143" max="8143" width="5.7109375" style="2" customWidth="1"/>
    <col min="8144" max="8144" width="8.28515625" style="2" customWidth="1"/>
    <col min="8145" max="8145" width="1.5703125" style="2" bestFit="1" customWidth="1"/>
    <col min="8146" max="8146" width="50.7109375" style="2" customWidth="1"/>
    <col min="8147" max="8147" width="6" style="2" bestFit="1" customWidth="1"/>
    <col min="8148" max="8148" width="7.28515625" style="2" bestFit="1" customWidth="1"/>
    <col min="8149" max="8149" width="5.7109375" style="2" customWidth="1"/>
    <col min="8150" max="8150" width="11.42578125" style="2" customWidth="1"/>
    <col min="8151" max="8151" width="12.7109375" style="2" customWidth="1"/>
    <col min="8152" max="8398" width="9.140625" style="2"/>
    <col min="8399" max="8399" width="5.7109375" style="2" customWidth="1"/>
    <col min="8400" max="8400" width="8.28515625" style="2" customWidth="1"/>
    <col min="8401" max="8401" width="1.5703125" style="2" bestFit="1" customWidth="1"/>
    <col min="8402" max="8402" width="50.7109375" style="2" customWidth="1"/>
    <col min="8403" max="8403" width="6" style="2" bestFit="1" customWidth="1"/>
    <col min="8404" max="8404" width="7.28515625" style="2" bestFit="1" customWidth="1"/>
    <col min="8405" max="8405" width="5.7109375" style="2" customWidth="1"/>
    <col min="8406" max="8406" width="11.42578125" style="2" customWidth="1"/>
    <col min="8407" max="8407" width="12.7109375" style="2" customWidth="1"/>
    <col min="8408" max="8654" width="9.140625" style="2"/>
    <col min="8655" max="8655" width="5.7109375" style="2" customWidth="1"/>
    <col min="8656" max="8656" width="8.28515625" style="2" customWidth="1"/>
    <col min="8657" max="8657" width="1.5703125" style="2" bestFit="1" customWidth="1"/>
    <col min="8658" max="8658" width="50.7109375" style="2" customWidth="1"/>
    <col min="8659" max="8659" width="6" style="2" bestFit="1" customWidth="1"/>
    <col min="8660" max="8660" width="7.28515625" style="2" bestFit="1" customWidth="1"/>
    <col min="8661" max="8661" width="5.7109375" style="2" customWidth="1"/>
    <col min="8662" max="8662" width="11.42578125" style="2" customWidth="1"/>
    <col min="8663" max="8663" width="12.7109375" style="2" customWidth="1"/>
    <col min="8664" max="8910" width="9.140625" style="2"/>
    <col min="8911" max="8911" width="5.7109375" style="2" customWidth="1"/>
    <col min="8912" max="8912" width="8.28515625" style="2" customWidth="1"/>
    <col min="8913" max="8913" width="1.5703125" style="2" bestFit="1" customWidth="1"/>
    <col min="8914" max="8914" width="50.7109375" style="2" customWidth="1"/>
    <col min="8915" max="8915" width="6" style="2" bestFit="1" customWidth="1"/>
    <col min="8916" max="8916" width="7.28515625" style="2" bestFit="1" customWidth="1"/>
    <col min="8917" max="8917" width="5.7109375" style="2" customWidth="1"/>
    <col min="8918" max="8918" width="11.42578125" style="2" customWidth="1"/>
    <col min="8919" max="8919" width="12.7109375" style="2" customWidth="1"/>
    <col min="8920" max="9166" width="9.140625" style="2"/>
    <col min="9167" max="9167" width="5.7109375" style="2" customWidth="1"/>
    <col min="9168" max="9168" width="8.28515625" style="2" customWidth="1"/>
    <col min="9169" max="9169" width="1.5703125" style="2" bestFit="1" customWidth="1"/>
    <col min="9170" max="9170" width="50.7109375" style="2" customWidth="1"/>
    <col min="9171" max="9171" width="6" style="2" bestFit="1" customWidth="1"/>
    <col min="9172" max="9172" width="7.28515625" style="2" bestFit="1" customWidth="1"/>
    <col min="9173" max="9173" width="5.7109375" style="2" customWidth="1"/>
    <col min="9174" max="9174" width="11.42578125" style="2" customWidth="1"/>
    <col min="9175" max="9175" width="12.7109375" style="2" customWidth="1"/>
    <col min="9176" max="9422" width="9.140625" style="2"/>
    <col min="9423" max="9423" width="5.7109375" style="2" customWidth="1"/>
    <col min="9424" max="9424" width="8.28515625" style="2" customWidth="1"/>
    <col min="9425" max="9425" width="1.5703125" style="2" bestFit="1" customWidth="1"/>
    <col min="9426" max="9426" width="50.7109375" style="2" customWidth="1"/>
    <col min="9427" max="9427" width="6" style="2" bestFit="1" customWidth="1"/>
    <col min="9428" max="9428" width="7.28515625" style="2" bestFit="1" customWidth="1"/>
    <col min="9429" max="9429" width="5.7109375" style="2" customWidth="1"/>
    <col min="9430" max="9430" width="11.42578125" style="2" customWidth="1"/>
    <col min="9431" max="9431" width="12.7109375" style="2" customWidth="1"/>
    <col min="9432" max="9678" width="9.140625" style="2"/>
    <col min="9679" max="9679" width="5.7109375" style="2" customWidth="1"/>
    <col min="9680" max="9680" width="8.28515625" style="2" customWidth="1"/>
    <col min="9681" max="9681" width="1.5703125" style="2" bestFit="1" customWidth="1"/>
    <col min="9682" max="9682" width="50.7109375" style="2" customWidth="1"/>
    <col min="9683" max="9683" width="6" style="2" bestFit="1" customWidth="1"/>
    <col min="9684" max="9684" width="7.28515625" style="2" bestFit="1" customWidth="1"/>
    <col min="9685" max="9685" width="5.7109375" style="2" customWidth="1"/>
    <col min="9686" max="9686" width="11.42578125" style="2" customWidth="1"/>
    <col min="9687" max="9687" width="12.7109375" style="2" customWidth="1"/>
    <col min="9688" max="9934" width="9.140625" style="2"/>
    <col min="9935" max="9935" width="5.7109375" style="2" customWidth="1"/>
    <col min="9936" max="9936" width="8.28515625" style="2" customWidth="1"/>
    <col min="9937" max="9937" width="1.5703125" style="2" bestFit="1" customWidth="1"/>
    <col min="9938" max="9938" width="50.7109375" style="2" customWidth="1"/>
    <col min="9939" max="9939" width="6" style="2" bestFit="1" customWidth="1"/>
    <col min="9940" max="9940" width="7.28515625" style="2" bestFit="1" customWidth="1"/>
    <col min="9941" max="9941" width="5.7109375" style="2" customWidth="1"/>
    <col min="9942" max="9942" width="11.42578125" style="2" customWidth="1"/>
    <col min="9943" max="9943" width="12.7109375" style="2" customWidth="1"/>
    <col min="9944" max="10190" width="9.140625" style="2"/>
    <col min="10191" max="10191" width="5.7109375" style="2" customWidth="1"/>
    <col min="10192" max="10192" width="8.28515625" style="2" customWidth="1"/>
    <col min="10193" max="10193" width="1.5703125" style="2" bestFit="1" customWidth="1"/>
    <col min="10194" max="10194" width="50.7109375" style="2" customWidth="1"/>
    <col min="10195" max="10195" width="6" style="2" bestFit="1" customWidth="1"/>
    <col min="10196" max="10196" width="7.28515625" style="2" bestFit="1" customWidth="1"/>
    <col min="10197" max="10197" width="5.7109375" style="2" customWidth="1"/>
    <col min="10198" max="10198" width="11.42578125" style="2" customWidth="1"/>
    <col min="10199" max="10199" width="12.7109375" style="2" customWidth="1"/>
    <col min="10200" max="10446" width="9.140625" style="2"/>
    <col min="10447" max="10447" width="5.7109375" style="2" customWidth="1"/>
    <col min="10448" max="10448" width="8.28515625" style="2" customWidth="1"/>
    <col min="10449" max="10449" width="1.5703125" style="2" bestFit="1" customWidth="1"/>
    <col min="10450" max="10450" width="50.7109375" style="2" customWidth="1"/>
    <col min="10451" max="10451" width="6" style="2" bestFit="1" customWidth="1"/>
    <col min="10452" max="10452" width="7.28515625" style="2" bestFit="1" customWidth="1"/>
    <col min="10453" max="10453" width="5.7109375" style="2" customWidth="1"/>
    <col min="10454" max="10454" width="11.42578125" style="2" customWidth="1"/>
    <col min="10455" max="10455" width="12.7109375" style="2" customWidth="1"/>
    <col min="10456" max="10702" width="9.140625" style="2"/>
    <col min="10703" max="10703" width="5.7109375" style="2" customWidth="1"/>
    <col min="10704" max="10704" width="8.28515625" style="2" customWidth="1"/>
    <col min="10705" max="10705" width="1.5703125" style="2" bestFit="1" customWidth="1"/>
    <col min="10706" max="10706" width="50.7109375" style="2" customWidth="1"/>
    <col min="10707" max="10707" width="6" style="2" bestFit="1" customWidth="1"/>
    <col min="10708" max="10708" width="7.28515625" style="2" bestFit="1" customWidth="1"/>
    <col min="10709" max="10709" width="5.7109375" style="2" customWidth="1"/>
    <col min="10710" max="10710" width="11.42578125" style="2" customWidth="1"/>
    <col min="10711" max="10711" width="12.7109375" style="2" customWidth="1"/>
    <col min="10712" max="10958" width="9.140625" style="2"/>
    <col min="10959" max="10959" width="5.7109375" style="2" customWidth="1"/>
    <col min="10960" max="10960" width="8.28515625" style="2" customWidth="1"/>
    <col min="10961" max="10961" width="1.5703125" style="2" bestFit="1" customWidth="1"/>
    <col min="10962" max="10962" width="50.7109375" style="2" customWidth="1"/>
    <col min="10963" max="10963" width="6" style="2" bestFit="1" customWidth="1"/>
    <col min="10964" max="10964" width="7.28515625" style="2" bestFit="1" customWidth="1"/>
    <col min="10965" max="10965" width="5.7109375" style="2" customWidth="1"/>
    <col min="10966" max="10966" width="11.42578125" style="2" customWidth="1"/>
    <col min="10967" max="10967" width="12.7109375" style="2" customWidth="1"/>
    <col min="10968" max="11214" width="9.140625" style="2"/>
    <col min="11215" max="11215" width="5.7109375" style="2" customWidth="1"/>
    <col min="11216" max="11216" width="8.28515625" style="2" customWidth="1"/>
    <col min="11217" max="11217" width="1.5703125" style="2" bestFit="1" customWidth="1"/>
    <col min="11218" max="11218" width="50.7109375" style="2" customWidth="1"/>
    <col min="11219" max="11219" width="6" style="2" bestFit="1" customWidth="1"/>
    <col min="11220" max="11220" width="7.28515625" style="2" bestFit="1" customWidth="1"/>
    <col min="11221" max="11221" width="5.7109375" style="2" customWidth="1"/>
    <col min="11222" max="11222" width="11.42578125" style="2" customWidth="1"/>
    <col min="11223" max="11223" width="12.7109375" style="2" customWidth="1"/>
    <col min="11224" max="11470" width="9.140625" style="2"/>
    <col min="11471" max="11471" width="5.7109375" style="2" customWidth="1"/>
    <col min="11472" max="11472" width="8.28515625" style="2" customWidth="1"/>
    <col min="11473" max="11473" width="1.5703125" style="2" bestFit="1" customWidth="1"/>
    <col min="11474" max="11474" width="50.7109375" style="2" customWidth="1"/>
    <col min="11475" max="11475" width="6" style="2" bestFit="1" customWidth="1"/>
    <col min="11476" max="11476" width="7.28515625" style="2" bestFit="1" customWidth="1"/>
    <col min="11477" max="11477" width="5.7109375" style="2" customWidth="1"/>
    <col min="11478" max="11478" width="11.42578125" style="2" customWidth="1"/>
    <col min="11479" max="11479" width="12.7109375" style="2" customWidth="1"/>
    <col min="11480" max="11726" width="9.140625" style="2"/>
    <col min="11727" max="11727" width="5.7109375" style="2" customWidth="1"/>
    <col min="11728" max="11728" width="8.28515625" style="2" customWidth="1"/>
    <col min="11729" max="11729" width="1.5703125" style="2" bestFit="1" customWidth="1"/>
    <col min="11730" max="11730" width="50.7109375" style="2" customWidth="1"/>
    <col min="11731" max="11731" width="6" style="2" bestFit="1" customWidth="1"/>
    <col min="11732" max="11732" width="7.28515625" style="2" bestFit="1" customWidth="1"/>
    <col min="11733" max="11733" width="5.7109375" style="2" customWidth="1"/>
    <col min="11734" max="11734" width="11.42578125" style="2" customWidth="1"/>
    <col min="11735" max="11735" width="12.7109375" style="2" customWidth="1"/>
    <col min="11736" max="11982" width="9.140625" style="2"/>
    <col min="11983" max="11983" width="5.7109375" style="2" customWidth="1"/>
    <col min="11984" max="11984" width="8.28515625" style="2" customWidth="1"/>
    <col min="11985" max="11985" width="1.5703125" style="2" bestFit="1" customWidth="1"/>
    <col min="11986" max="11986" width="50.7109375" style="2" customWidth="1"/>
    <col min="11987" max="11987" width="6" style="2" bestFit="1" customWidth="1"/>
    <col min="11988" max="11988" width="7.28515625" style="2" bestFit="1" customWidth="1"/>
    <col min="11989" max="11989" width="5.7109375" style="2" customWidth="1"/>
    <col min="11990" max="11990" width="11.42578125" style="2" customWidth="1"/>
    <col min="11991" max="11991" width="12.7109375" style="2" customWidth="1"/>
    <col min="11992" max="12238" width="9.140625" style="2"/>
    <col min="12239" max="12239" width="5.7109375" style="2" customWidth="1"/>
    <col min="12240" max="12240" width="8.28515625" style="2" customWidth="1"/>
    <col min="12241" max="12241" width="1.5703125" style="2" bestFit="1" customWidth="1"/>
    <col min="12242" max="12242" width="50.7109375" style="2" customWidth="1"/>
    <col min="12243" max="12243" width="6" style="2" bestFit="1" customWidth="1"/>
    <col min="12244" max="12244" width="7.28515625" style="2" bestFit="1" customWidth="1"/>
    <col min="12245" max="12245" width="5.7109375" style="2" customWidth="1"/>
    <col min="12246" max="12246" width="11.42578125" style="2" customWidth="1"/>
    <col min="12247" max="12247" width="12.7109375" style="2" customWidth="1"/>
    <col min="12248" max="12494" width="9.140625" style="2"/>
    <col min="12495" max="12495" width="5.7109375" style="2" customWidth="1"/>
    <col min="12496" max="12496" width="8.28515625" style="2" customWidth="1"/>
    <col min="12497" max="12497" width="1.5703125" style="2" bestFit="1" customWidth="1"/>
    <col min="12498" max="12498" width="50.7109375" style="2" customWidth="1"/>
    <col min="12499" max="12499" width="6" style="2" bestFit="1" customWidth="1"/>
    <col min="12500" max="12500" width="7.28515625" style="2" bestFit="1" customWidth="1"/>
    <col min="12501" max="12501" width="5.7109375" style="2" customWidth="1"/>
    <col min="12502" max="12502" width="11.42578125" style="2" customWidth="1"/>
    <col min="12503" max="12503" width="12.7109375" style="2" customWidth="1"/>
    <col min="12504" max="12750" width="9.140625" style="2"/>
    <col min="12751" max="12751" width="5.7109375" style="2" customWidth="1"/>
    <col min="12752" max="12752" width="8.28515625" style="2" customWidth="1"/>
    <col min="12753" max="12753" width="1.5703125" style="2" bestFit="1" customWidth="1"/>
    <col min="12754" max="12754" width="50.7109375" style="2" customWidth="1"/>
    <col min="12755" max="12755" width="6" style="2" bestFit="1" customWidth="1"/>
    <col min="12756" max="12756" width="7.28515625" style="2" bestFit="1" customWidth="1"/>
    <col min="12757" max="12757" width="5.7109375" style="2" customWidth="1"/>
    <col min="12758" max="12758" width="11.42578125" style="2" customWidth="1"/>
    <col min="12759" max="12759" width="12.7109375" style="2" customWidth="1"/>
    <col min="12760" max="13006" width="9.140625" style="2"/>
    <col min="13007" max="13007" width="5.7109375" style="2" customWidth="1"/>
    <col min="13008" max="13008" width="8.28515625" style="2" customWidth="1"/>
    <col min="13009" max="13009" width="1.5703125" style="2" bestFit="1" customWidth="1"/>
    <col min="13010" max="13010" width="50.7109375" style="2" customWidth="1"/>
    <col min="13011" max="13011" width="6" style="2" bestFit="1" customWidth="1"/>
    <col min="13012" max="13012" width="7.28515625" style="2" bestFit="1" customWidth="1"/>
    <col min="13013" max="13013" width="5.7109375" style="2" customWidth="1"/>
    <col min="13014" max="13014" width="11.42578125" style="2" customWidth="1"/>
    <col min="13015" max="13015" width="12.7109375" style="2" customWidth="1"/>
    <col min="13016" max="13262" width="9.140625" style="2"/>
    <col min="13263" max="13263" width="5.7109375" style="2" customWidth="1"/>
    <col min="13264" max="13264" width="8.28515625" style="2" customWidth="1"/>
    <col min="13265" max="13265" width="1.5703125" style="2" bestFit="1" customWidth="1"/>
    <col min="13266" max="13266" width="50.7109375" style="2" customWidth="1"/>
    <col min="13267" max="13267" width="6" style="2" bestFit="1" customWidth="1"/>
    <col min="13268" max="13268" width="7.28515625" style="2" bestFit="1" customWidth="1"/>
    <col min="13269" max="13269" width="5.7109375" style="2" customWidth="1"/>
    <col min="13270" max="13270" width="11.42578125" style="2" customWidth="1"/>
    <col min="13271" max="13271" width="12.7109375" style="2" customWidth="1"/>
    <col min="13272" max="13518" width="9.140625" style="2"/>
    <col min="13519" max="13519" width="5.7109375" style="2" customWidth="1"/>
    <col min="13520" max="13520" width="8.28515625" style="2" customWidth="1"/>
    <col min="13521" max="13521" width="1.5703125" style="2" bestFit="1" customWidth="1"/>
    <col min="13522" max="13522" width="50.7109375" style="2" customWidth="1"/>
    <col min="13523" max="13523" width="6" style="2" bestFit="1" customWidth="1"/>
    <col min="13524" max="13524" width="7.28515625" style="2" bestFit="1" customWidth="1"/>
    <col min="13525" max="13525" width="5.7109375" style="2" customWidth="1"/>
    <col min="13526" max="13526" width="11.42578125" style="2" customWidth="1"/>
    <col min="13527" max="13527" width="12.7109375" style="2" customWidth="1"/>
    <col min="13528" max="13774" width="9.140625" style="2"/>
    <col min="13775" max="13775" width="5.7109375" style="2" customWidth="1"/>
    <col min="13776" max="13776" width="8.28515625" style="2" customWidth="1"/>
    <col min="13777" max="13777" width="1.5703125" style="2" bestFit="1" customWidth="1"/>
    <col min="13778" max="13778" width="50.7109375" style="2" customWidth="1"/>
    <col min="13779" max="13779" width="6" style="2" bestFit="1" customWidth="1"/>
    <col min="13780" max="13780" width="7.28515625" style="2" bestFit="1" customWidth="1"/>
    <col min="13781" max="13781" width="5.7109375" style="2" customWidth="1"/>
    <col min="13782" max="13782" width="11.42578125" style="2" customWidth="1"/>
    <col min="13783" max="13783" width="12.7109375" style="2" customWidth="1"/>
    <col min="13784" max="14030" width="9.140625" style="2"/>
    <col min="14031" max="14031" width="5.7109375" style="2" customWidth="1"/>
    <col min="14032" max="14032" width="8.28515625" style="2" customWidth="1"/>
    <col min="14033" max="14033" width="1.5703125" style="2" bestFit="1" customWidth="1"/>
    <col min="14034" max="14034" width="50.7109375" style="2" customWidth="1"/>
    <col min="14035" max="14035" width="6" style="2" bestFit="1" customWidth="1"/>
    <col min="14036" max="14036" width="7.28515625" style="2" bestFit="1" customWidth="1"/>
    <col min="14037" max="14037" width="5.7109375" style="2" customWidth="1"/>
    <col min="14038" max="14038" width="11.42578125" style="2" customWidth="1"/>
    <col min="14039" max="14039" width="12.7109375" style="2" customWidth="1"/>
    <col min="14040" max="14286" width="9.140625" style="2"/>
    <col min="14287" max="14287" width="5.7109375" style="2" customWidth="1"/>
    <col min="14288" max="14288" width="8.28515625" style="2" customWidth="1"/>
    <col min="14289" max="14289" width="1.5703125" style="2" bestFit="1" customWidth="1"/>
    <col min="14290" max="14290" width="50.7109375" style="2" customWidth="1"/>
    <col min="14291" max="14291" width="6" style="2" bestFit="1" customWidth="1"/>
    <col min="14292" max="14292" width="7.28515625" style="2" bestFit="1" customWidth="1"/>
    <col min="14293" max="14293" width="5.7109375" style="2" customWidth="1"/>
    <col min="14294" max="14294" width="11.42578125" style="2" customWidth="1"/>
    <col min="14295" max="14295" width="12.7109375" style="2" customWidth="1"/>
    <col min="14296" max="14542" width="9.140625" style="2"/>
    <col min="14543" max="14543" width="5.7109375" style="2" customWidth="1"/>
    <col min="14544" max="14544" width="8.28515625" style="2" customWidth="1"/>
    <col min="14545" max="14545" width="1.5703125" style="2" bestFit="1" customWidth="1"/>
    <col min="14546" max="14546" width="50.7109375" style="2" customWidth="1"/>
    <col min="14547" max="14547" width="6" style="2" bestFit="1" customWidth="1"/>
    <col min="14548" max="14548" width="7.28515625" style="2" bestFit="1" customWidth="1"/>
    <col min="14549" max="14549" width="5.7109375" style="2" customWidth="1"/>
    <col min="14550" max="14550" width="11.42578125" style="2" customWidth="1"/>
    <col min="14551" max="14551" width="12.7109375" style="2" customWidth="1"/>
    <col min="14552" max="14798" width="9.140625" style="2"/>
    <col min="14799" max="14799" width="5.7109375" style="2" customWidth="1"/>
    <col min="14800" max="14800" width="8.28515625" style="2" customWidth="1"/>
    <col min="14801" max="14801" width="1.5703125" style="2" bestFit="1" customWidth="1"/>
    <col min="14802" max="14802" width="50.7109375" style="2" customWidth="1"/>
    <col min="14803" max="14803" width="6" style="2" bestFit="1" customWidth="1"/>
    <col min="14804" max="14804" width="7.28515625" style="2" bestFit="1" customWidth="1"/>
    <col min="14805" max="14805" width="5.7109375" style="2" customWidth="1"/>
    <col min="14806" max="14806" width="11.42578125" style="2" customWidth="1"/>
    <col min="14807" max="14807" width="12.7109375" style="2" customWidth="1"/>
    <col min="14808" max="15054" width="9.140625" style="2"/>
    <col min="15055" max="15055" width="5.7109375" style="2" customWidth="1"/>
    <col min="15056" max="15056" width="8.28515625" style="2" customWidth="1"/>
    <col min="15057" max="15057" width="1.5703125" style="2" bestFit="1" customWidth="1"/>
    <col min="15058" max="15058" width="50.7109375" style="2" customWidth="1"/>
    <col min="15059" max="15059" width="6" style="2" bestFit="1" customWidth="1"/>
    <col min="15060" max="15060" width="7.28515625" style="2" bestFit="1" customWidth="1"/>
    <col min="15061" max="15061" width="5.7109375" style="2" customWidth="1"/>
    <col min="15062" max="15062" width="11.42578125" style="2" customWidth="1"/>
    <col min="15063" max="15063" width="12.7109375" style="2" customWidth="1"/>
    <col min="15064" max="15310" width="9.140625" style="2"/>
    <col min="15311" max="15311" width="5.7109375" style="2" customWidth="1"/>
    <col min="15312" max="15312" width="8.28515625" style="2" customWidth="1"/>
    <col min="15313" max="15313" width="1.5703125" style="2" bestFit="1" customWidth="1"/>
    <col min="15314" max="15314" width="50.7109375" style="2" customWidth="1"/>
    <col min="15315" max="15315" width="6" style="2" bestFit="1" customWidth="1"/>
    <col min="15316" max="15316" width="7.28515625" style="2" bestFit="1" customWidth="1"/>
    <col min="15317" max="15317" width="5.7109375" style="2" customWidth="1"/>
    <col min="15318" max="15318" width="11.42578125" style="2" customWidth="1"/>
    <col min="15319" max="15319" width="12.7109375" style="2" customWidth="1"/>
    <col min="15320" max="15566" width="9.140625" style="2"/>
    <col min="15567" max="15567" width="5.7109375" style="2" customWidth="1"/>
    <col min="15568" max="15568" width="8.28515625" style="2" customWidth="1"/>
    <col min="15569" max="15569" width="1.5703125" style="2" bestFit="1" customWidth="1"/>
    <col min="15570" max="15570" width="50.7109375" style="2" customWidth="1"/>
    <col min="15571" max="15571" width="6" style="2" bestFit="1" customWidth="1"/>
    <col min="15572" max="15572" width="7.28515625" style="2" bestFit="1" customWidth="1"/>
    <col min="15573" max="15573" width="5.7109375" style="2" customWidth="1"/>
    <col min="15574" max="15574" width="11.42578125" style="2" customWidth="1"/>
    <col min="15575" max="15575" width="12.7109375" style="2" customWidth="1"/>
    <col min="15576" max="15822" width="9.140625" style="2"/>
    <col min="15823" max="15823" width="5.7109375" style="2" customWidth="1"/>
    <col min="15824" max="15824" width="8.28515625" style="2" customWidth="1"/>
    <col min="15825" max="15825" width="1.5703125" style="2" bestFit="1" customWidth="1"/>
    <col min="15826" max="15826" width="50.7109375" style="2" customWidth="1"/>
    <col min="15827" max="15827" width="6" style="2" bestFit="1" customWidth="1"/>
    <col min="15828" max="15828" width="7.28515625" style="2" bestFit="1" customWidth="1"/>
    <col min="15829" max="15829" width="5.7109375" style="2" customWidth="1"/>
    <col min="15830" max="15830" width="11.42578125" style="2" customWidth="1"/>
    <col min="15831" max="15831" width="12.7109375" style="2" customWidth="1"/>
    <col min="15832" max="16078" width="9.140625" style="2"/>
    <col min="16079" max="16079" width="5.7109375" style="2" customWidth="1"/>
    <col min="16080" max="16080" width="8.28515625" style="2" customWidth="1"/>
    <col min="16081" max="16081" width="1.5703125" style="2" bestFit="1" customWidth="1"/>
    <col min="16082" max="16082" width="50.7109375" style="2" customWidth="1"/>
    <col min="16083" max="16083" width="6" style="2" bestFit="1" customWidth="1"/>
    <col min="16084" max="16084" width="7.28515625" style="2" bestFit="1" customWidth="1"/>
    <col min="16085" max="16085" width="5.7109375" style="2" customWidth="1"/>
    <col min="16086" max="16086" width="11.42578125" style="2" customWidth="1"/>
    <col min="16087" max="16087" width="12.7109375" style="2" customWidth="1"/>
    <col min="16088" max="16384" width="9.140625" style="2"/>
  </cols>
  <sheetData>
    <row r="1" spans="1:25" ht="15" customHeight="1">
      <c r="A1" s="336"/>
      <c r="B1" s="337"/>
      <c r="C1" s="338"/>
      <c r="D1" s="404" t="s">
        <v>78</v>
      </c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336"/>
      <c r="W1" s="337"/>
      <c r="X1" s="338"/>
    </row>
    <row r="2" spans="1:25">
      <c r="A2" s="339"/>
      <c r="B2" s="340"/>
      <c r="C2" s="341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339"/>
      <c r="W2" s="340"/>
      <c r="X2" s="341"/>
    </row>
    <row r="3" spans="1:25">
      <c r="A3" s="339"/>
      <c r="B3" s="340"/>
      <c r="C3" s="341"/>
      <c r="D3" s="405" t="s">
        <v>79</v>
      </c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339"/>
      <c r="W3" s="340"/>
      <c r="X3" s="341"/>
    </row>
    <row r="4" spans="1:25" ht="13.5" customHeight="1">
      <c r="A4" s="342"/>
      <c r="B4" s="343"/>
      <c r="C4" s="344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5"/>
      <c r="T4" s="405"/>
      <c r="U4" s="405"/>
      <c r="V4" s="342"/>
      <c r="W4" s="343"/>
      <c r="X4" s="344"/>
    </row>
    <row r="5" spans="1:25" ht="10.5" customHeight="1">
      <c r="A5" s="144"/>
      <c r="B5" s="145"/>
      <c r="C5" s="145"/>
      <c r="D5" s="145"/>
      <c r="E5" s="143"/>
      <c r="F5" s="187"/>
      <c r="G5" s="187"/>
      <c r="H5" s="146"/>
      <c r="I5" s="191"/>
      <c r="J5" s="188"/>
      <c r="K5" s="187"/>
      <c r="L5" s="187"/>
      <c r="M5" s="146"/>
      <c r="N5" s="191"/>
      <c r="O5" s="188"/>
      <c r="P5" s="187"/>
      <c r="Q5" s="187"/>
      <c r="R5" s="146"/>
      <c r="S5" s="191"/>
      <c r="T5" s="188"/>
      <c r="U5" s="187"/>
      <c r="V5" s="187"/>
      <c r="W5" s="146"/>
      <c r="X5" s="147"/>
    </row>
    <row r="6" spans="1:25" ht="17.25" customHeight="1">
      <c r="A6" s="148" t="s">
        <v>80</v>
      </c>
      <c r="B6" s="145"/>
      <c r="C6" s="149"/>
      <c r="D6" s="150"/>
      <c r="E6" s="150"/>
      <c r="F6" s="150"/>
      <c r="G6" s="151"/>
      <c r="H6" s="392"/>
      <c r="I6" s="406"/>
      <c r="J6" s="150"/>
      <c r="K6" s="150"/>
      <c r="L6" s="151"/>
      <c r="M6" s="392"/>
      <c r="N6" s="406"/>
      <c r="O6" s="150"/>
      <c r="P6" s="150"/>
      <c r="Q6" s="151"/>
      <c r="R6" s="392"/>
      <c r="S6" s="406"/>
      <c r="T6" s="150"/>
      <c r="U6" s="150"/>
      <c r="V6" s="151" t="s">
        <v>81</v>
      </c>
      <c r="W6" s="392">
        <v>44869</v>
      </c>
      <c r="X6" s="393"/>
    </row>
    <row r="7" spans="1:25" ht="50.25" customHeight="1">
      <c r="A7" s="152"/>
      <c r="B7" s="145"/>
      <c r="C7" s="149"/>
      <c r="D7" s="406" t="s">
        <v>126</v>
      </c>
      <c r="E7" s="406"/>
      <c r="F7" s="406"/>
      <c r="G7" s="406"/>
      <c r="H7" s="406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187"/>
      <c r="W7" s="394"/>
      <c r="X7" s="395"/>
    </row>
    <row r="8" spans="1:25" ht="17.25" customHeight="1">
      <c r="A8" s="148" t="s">
        <v>82</v>
      </c>
      <c r="B8" s="145"/>
      <c r="C8" s="149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7"/>
      <c r="V8" s="187" t="s">
        <v>83</v>
      </c>
      <c r="W8" s="396"/>
      <c r="X8" s="397"/>
    </row>
    <row r="9" spans="1:25" ht="17.25" customHeight="1">
      <c r="A9" s="317" t="s">
        <v>132</v>
      </c>
      <c r="B9" s="318"/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9"/>
    </row>
    <row r="10" spans="1:25" ht="17.25" customHeight="1">
      <c r="A10" s="148"/>
      <c r="B10" s="145"/>
      <c r="C10" s="149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88"/>
      <c r="W10" s="189"/>
      <c r="X10" s="190"/>
    </row>
    <row r="11" spans="1:25" ht="15.75" customHeight="1">
      <c r="A11" s="153"/>
      <c r="B11" s="145"/>
      <c r="C11" s="149"/>
      <c r="D11" s="193"/>
      <c r="E11" s="187"/>
      <c r="F11" s="187"/>
      <c r="G11" s="194"/>
      <c r="H11" s="146"/>
      <c r="I11" s="191"/>
      <c r="J11" s="188"/>
      <c r="K11" s="187"/>
      <c r="L11" s="194"/>
      <c r="M11" s="146"/>
      <c r="N11" s="191"/>
      <c r="O11" s="188"/>
      <c r="P11" s="187"/>
      <c r="Q11" s="194"/>
      <c r="R11" s="146"/>
      <c r="S11" s="191"/>
      <c r="T11" s="188"/>
      <c r="U11" s="187"/>
      <c r="V11" s="155"/>
      <c r="W11" s="186"/>
      <c r="X11" s="156"/>
    </row>
    <row r="12" spans="1:25" ht="15.75" customHeight="1">
      <c r="A12" s="154"/>
      <c r="B12" s="145"/>
      <c r="C12" s="149"/>
      <c r="D12" s="193"/>
      <c r="E12" s="294" t="s">
        <v>129</v>
      </c>
      <c r="F12" s="295"/>
      <c r="G12" s="295"/>
      <c r="H12" s="295"/>
      <c r="I12" s="296"/>
      <c r="J12" s="294" t="s">
        <v>130</v>
      </c>
      <c r="K12" s="295"/>
      <c r="L12" s="295"/>
      <c r="M12" s="295"/>
      <c r="N12" s="296"/>
      <c r="O12" s="294" t="s">
        <v>206</v>
      </c>
      <c r="P12" s="295"/>
      <c r="Q12" s="295"/>
      <c r="R12" s="295"/>
      <c r="S12" s="296"/>
      <c r="T12" s="294" t="s">
        <v>229</v>
      </c>
      <c r="U12" s="295"/>
      <c r="V12" s="295"/>
      <c r="W12" s="295"/>
      <c r="X12" s="296"/>
    </row>
    <row r="13" spans="1:25" ht="15" customHeight="1">
      <c r="A13" s="350" t="s">
        <v>4</v>
      </c>
      <c r="B13" s="325" t="s">
        <v>5</v>
      </c>
      <c r="C13" s="325"/>
      <c r="D13" s="325"/>
      <c r="E13" s="320" t="s">
        <v>8</v>
      </c>
      <c r="F13" s="325" t="s">
        <v>33</v>
      </c>
      <c r="G13" s="325" t="s">
        <v>34</v>
      </c>
      <c r="H13" s="326" t="s">
        <v>6</v>
      </c>
      <c r="I13" s="326" t="s">
        <v>7</v>
      </c>
      <c r="J13" s="320" t="s">
        <v>8</v>
      </c>
      <c r="K13" s="325" t="s">
        <v>33</v>
      </c>
      <c r="L13" s="325" t="s">
        <v>34</v>
      </c>
      <c r="M13" s="326" t="s">
        <v>6</v>
      </c>
      <c r="N13" s="326" t="s">
        <v>7</v>
      </c>
      <c r="O13" s="320" t="s">
        <v>8</v>
      </c>
      <c r="P13" s="325" t="s">
        <v>33</v>
      </c>
      <c r="Q13" s="325" t="s">
        <v>34</v>
      </c>
      <c r="R13" s="326" t="s">
        <v>6</v>
      </c>
      <c r="S13" s="326" t="s">
        <v>7</v>
      </c>
      <c r="T13" s="320" t="s">
        <v>8</v>
      </c>
      <c r="U13" s="325" t="s">
        <v>33</v>
      </c>
      <c r="V13" s="398" t="s">
        <v>34</v>
      </c>
      <c r="W13" s="400" t="s">
        <v>6</v>
      </c>
      <c r="X13" s="402" t="s">
        <v>7</v>
      </c>
    </row>
    <row r="14" spans="1:25" s="8" customFormat="1" ht="15" customHeight="1" thickBot="1">
      <c r="A14" s="351"/>
      <c r="B14" s="325"/>
      <c r="C14" s="325"/>
      <c r="D14" s="325"/>
      <c r="E14" s="321"/>
      <c r="F14" s="321"/>
      <c r="G14" s="325"/>
      <c r="H14" s="326"/>
      <c r="I14" s="326"/>
      <c r="J14" s="321"/>
      <c r="K14" s="321"/>
      <c r="L14" s="325"/>
      <c r="M14" s="326"/>
      <c r="N14" s="326"/>
      <c r="O14" s="321"/>
      <c r="P14" s="321"/>
      <c r="Q14" s="325"/>
      <c r="R14" s="326"/>
      <c r="S14" s="326"/>
      <c r="T14" s="321"/>
      <c r="U14" s="321"/>
      <c r="V14" s="399"/>
      <c r="W14" s="401"/>
      <c r="X14" s="403"/>
    </row>
    <row r="15" spans="1:25" s="8" customFormat="1" ht="15.75" customHeight="1">
      <c r="A15" s="132" t="s">
        <v>18</v>
      </c>
      <c r="B15" s="355" t="s">
        <v>17</v>
      </c>
      <c r="C15" s="356"/>
      <c r="D15" s="357"/>
      <c r="E15" s="195"/>
      <c r="F15" s="196"/>
      <c r="G15" s="196"/>
      <c r="H15" s="197"/>
      <c r="I15" s="198"/>
      <c r="J15" s="195"/>
      <c r="K15" s="196"/>
      <c r="L15" s="196"/>
      <c r="M15" s="197"/>
      <c r="N15" s="198"/>
      <c r="O15" s="195"/>
      <c r="P15" s="196"/>
      <c r="Q15" s="27">
        <v>0</v>
      </c>
      <c r="R15" s="197"/>
      <c r="S15" s="198"/>
      <c r="T15" s="195"/>
      <c r="U15" s="196"/>
      <c r="V15" s="120"/>
      <c r="W15" s="121"/>
      <c r="X15" s="122"/>
    </row>
    <row r="16" spans="1:25" s="8" customFormat="1">
      <c r="A16" s="133">
        <v>1</v>
      </c>
      <c r="B16" s="333" t="s">
        <v>69</v>
      </c>
      <c r="C16" s="358"/>
      <c r="D16" s="359"/>
      <c r="E16" s="125"/>
      <c r="F16" s="87" t="s">
        <v>12</v>
      </c>
      <c r="G16" s="88">
        <v>1</v>
      </c>
      <c r="H16" s="108">
        <v>40000</v>
      </c>
      <c r="I16" s="109">
        <f>H16*G16</f>
        <v>40000</v>
      </c>
      <c r="J16" s="125"/>
      <c r="K16" s="87"/>
      <c r="L16" s="88">
        <v>0</v>
      </c>
      <c r="M16" s="108"/>
      <c r="N16" s="109"/>
      <c r="O16" s="125"/>
      <c r="P16" s="87"/>
      <c r="Q16" s="27">
        <v>0</v>
      </c>
      <c r="R16" s="202"/>
      <c r="S16" s="109"/>
      <c r="T16" s="125"/>
      <c r="U16" s="87"/>
      <c r="V16" s="88"/>
      <c r="W16" s="108"/>
      <c r="X16" s="109"/>
      <c r="Y16" s="157"/>
    </row>
    <row r="17" spans="1:27" s="8" customFormat="1" ht="15" customHeight="1">
      <c r="A17" s="133"/>
      <c r="B17" s="333" t="s">
        <v>68</v>
      </c>
      <c r="C17" s="334"/>
      <c r="D17" s="335"/>
      <c r="E17" s="125"/>
      <c r="F17" s="87" t="s">
        <v>12</v>
      </c>
      <c r="G17" s="88">
        <v>1</v>
      </c>
      <c r="H17" s="108">
        <v>25000</v>
      </c>
      <c r="I17" s="109">
        <f>H17*G17</f>
        <v>25000</v>
      </c>
      <c r="J17" s="125"/>
      <c r="K17" s="87"/>
      <c r="L17" s="88">
        <v>0</v>
      </c>
      <c r="M17" s="108"/>
      <c r="N17" s="109"/>
      <c r="O17" s="125"/>
      <c r="P17" s="87"/>
      <c r="Q17" s="27">
        <v>0</v>
      </c>
      <c r="R17" s="202"/>
      <c r="S17" s="109"/>
      <c r="T17" s="125"/>
      <c r="U17" s="87"/>
      <c r="V17" s="88"/>
      <c r="W17" s="108"/>
      <c r="X17" s="109"/>
    </row>
    <row r="18" spans="1:27" s="8" customFormat="1" ht="15" customHeight="1">
      <c r="A18" s="134">
        <v>2</v>
      </c>
      <c r="B18" s="360" t="s">
        <v>41</v>
      </c>
      <c r="C18" s="348"/>
      <c r="D18" s="349"/>
      <c r="E18" s="126"/>
      <c r="F18" s="87"/>
      <c r="G18" s="89"/>
      <c r="H18" s="108"/>
      <c r="I18" s="109"/>
      <c r="J18" s="126"/>
      <c r="K18" s="87"/>
      <c r="L18" s="88">
        <v>0</v>
      </c>
      <c r="M18" s="108"/>
      <c r="N18" s="109"/>
      <c r="O18" s="126"/>
      <c r="P18" s="87"/>
      <c r="Q18" s="27">
        <v>0</v>
      </c>
      <c r="R18" s="108"/>
      <c r="S18" s="109"/>
      <c r="T18" s="126"/>
      <c r="U18" s="87"/>
      <c r="V18" s="89"/>
      <c r="W18" s="108"/>
      <c r="X18" s="109"/>
    </row>
    <row r="19" spans="1:27" s="8" customFormat="1">
      <c r="A19" s="134"/>
      <c r="B19" s="360" t="s">
        <v>42</v>
      </c>
      <c r="C19" s="348"/>
      <c r="D19" s="349"/>
      <c r="E19" s="126"/>
      <c r="F19" s="87" t="s">
        <v>9</v>
      </c>
      <c r="G19" s="89">
        <v>100</v>
      </c>
      <c r="H19" s="108">
        <v>25</v>
      </c>
      <c r="I19" s="109">
        <f t="shared" ref="I19:I38" si="0">H19*G19</f>
        <v>2500</v>
      </c>
      <c r="J19" s="126"/>
      <c r="K19" s="87"/>
      <c r="L19" s="88">
        <v>0</v>
      </c>
      <c r="M19" s="108"/>
      <c r="N19" s="109"/>
      <c r="O19" s="126"/>
      <c r="P19" s="87"/>
      <c r="Q19" s="27">
        <v>0</v>
      </c>
      <c r="R19" s="203"/>
      <c r="S19" s="109"/>
      <c r="T19" s="126"/>
      <c r="U19" s="87"/>
      <c r="V19" s="89"/>
      <c r="W19" s="108"/>
      <c r="X19" s="109"/>
      <c r="Y19" s="157"/>
    </row>
    <row r="20" spans="1:27" s="8" customFormat="1">
      <c r="A20" s="134"/>
      <c r="B20" s="220" t="s">
        <v>75</v>
      </c>
      <c r="C20" s="221"/>
      <c r="D20" s="222"/>
      <c r="E20" s="126"/>
      <c r="F20" s="87" t="s">
        <v>16</v>
      </c>
      <c r="G20" s="89">
        <v>50</v>
      </c>
      <c r="H20" s="108">
        <v>187.5</v>
      </c>
      <c r="I20" s="109">
        <f t="shared" si="0"/>
        <v>9375</v>
      </c>
      <c r="J20" s="126"/>
      <c r="K20" s="87"/>
      <c r="L20" s="88">
        <v>0</v>
      </c>
      <c r="M20" s="108"/>
      <c r="N20" s="109"/>
      <c r="O20" s="126"/>
      <c r="P20" s="87"/>
      <c r="Q20" s="27">
        <v>0</v>
      </c>
      <c r="R20" s="203"/>
      <c r="S20" s="109"/>
      <c r="T20" s="126"/>
      <c r="U20" s="87"/>
      <c r="V20" s="89"/>
      <c r="W20" s="108"/>
      <c r="X20" s="109"/>
    </row>
    <row r="21" spans="1:27" s="8" customFormat="1">
      <c r="A21" s="134"/>
      <c r="B21" s="220" t="s">
        <v>43</v>
      </c>
      <c r="C21" s="221"/>
      <c r="D21" s="222"/>
      <c r="E21" s="126"/>
      <c r="F21" s="87" t="s">
        <v>15</v>
      </c>
      <c r="G21" s="89">
        <v>2</v>
      </c>
      <c r="H21" s="108">
        <v>1500</v>
      </c>
      <c r="I21" s="109">
        <f t="shared" si="0"/>
        <v>3000</v>
      </c>
      <c r="J21" s="126"/>
      <c r="K21" s="87"/>
      <c r="L21" s="88">
        <v>0</v>
      </c>
      <c r="M21" s="108"/>
      <c r="N21" s="109"/>
      <c r="O21" s="126"/>
      <c r="P21" s="87"/>
      <c r="Q21" s="27">
        <v>0</v>
      </c>
      <c r="R21" s="202"/>
      <c r="S21" s="109"/>
      <c r="T21" s="126"/>
      <c r="U21" s="87"/>
      <c r="V21" s="89"/>
      <c r="W21" s="108"/>
      <c r="X21" s="109"/>
    </row>
    <row r="22" spans="1:27" s="8" customFormat="1">
      <c r="A22" s="134"/>
      <c r="B22" s="220" t="s">
        <v>73</v>
      </c>
      <c r="C22" s="221"/>
      <c r="D22" s="222"/>
      <c r="E22" s="126"/>
      <c r="F22" s="87" t="s">
        <v>12</v>
      </c>
      <c r="G22" s="89">
        <v>1</v>
      </c>
      <c r="H22" s="108">
        <v>4000</v>
      </c>
      <c r="I22" s="109">
        <f t="shared" si="0"/>
        <v>4000</v>
      </c>
      <c r="J22" s="126"/>
      <c r="K22" s="87"/>
      <c r="L22" s="88">
        <v>0</v>
      </c>
      <c r="M22" s="108"/>
      <c r="N22" s="109"/>
      <c r="O22" s="126"/>
      <c r="P22" s="87"/>
      <c r="Q22" s="27">
        <v>0</v>
      </c>
      <c r="R22" s="202"/>
      <c r="S22" s="109"/>
      <c r="T22" s="126"/>
      <c r="U22" s="87"/>
      <c r="V22" s="89"/>
      <c r="W22" s="108"/>
      <c r="X22" s="109"/>
    </row>
    <row r="23" spans="1:27" s="8" customFormat="1">
      <c r="A23" s="134"/>
      <c r="B23" s="220" t="s">
        <v>119</v>
      </c>
      <c r="C23" s="221"/>
      <c r="D23" s="222"/>
      <c r="E23" s="126"/>
      <c r="F23" s="87" t="s">
        <v>45</v>
      </c>
      <c r="G23" s="90">
        <v>2</v>
      </c>
      <c r="H23" s="108">
        <v>5000</v>
      </c>
      <c r="I23" s="109">
        <f t="shared" si="0"/>
        <v>10000</v>
      </c>
      <c r="J23" s="126"/>
      <c r="K23" s="87"/>
      <c r="L23" s="88">
        <v>0</v>
      </c>
      <c r="M23" s="108"/>
      <c r="N23" s="109"/>
      <c r="O23" s="126"/>
      <c r="P23" s="87"/>
      <c r="Q23" s="27">
        <v>0</v>
      </c>
      <c r="R23" s="202"/>
      <c r="S23" s="109"/>
      <c r="T23" s="126"/>
      <c r="U23" s="87"/>
      <c r="V23" s="90"/>
      <c r="W23" s="108"/>
      <c r="X23" s="109"/>
    </row>
    <row r="24" spans="1:27" s="8" customFormat="1">
      <c r="A24" s="134"/>
      <c r="B24" s="220" t="s">
        <v>123</v>
      </c>
      <c r="C24" s="221"/>
      <c r="D24" s="222"/>
      <c r="E24" s="126"/>
      <c r="F24" s="87" t="s">
        <v>45</v>
      </c>
      <c r="G24" s="90">
        <v>2</v>
      </c>
      <c r="H24" s="108">
        <v>4000</v>
      </c>
      <c r="I24" s="109">
        <f t="shared" si="0"/>
        <v>8000</v>
      </c>
      <c r="J24" s="126"/>
      <c r="K24" s="87"/>
      <c r="L24" s="88">
        <v>0</v>
      </c>
      <c r="M24" s="108"/>
      <c r="N24" s="109"/>
      <c r="O24" s="126"/>
      <c r="P24" s="87"/>
      <c r="Q24" s="27">
        <v>0</v>
      </c>
      <c r="R24" s="202"/>
      <c r="S24" s="109"/>
      <c r="T24" s="126"/>
      <c r="U24" s="87"/>
      <c r="V24" s="90"/>
      <c r="W24" s="108"/>
      <c r="X24" s="109"/>
    </row>
    <row r="25" spans="1:27" s="8" customFormat="1">
      <c r="A25" s="134">
        <v>3</v>
      </c>
      <c r="B25" s="220" t="s">
        <v>46</v>
      </c>
      <c r="C25" s="221"/>
      <c r="D25" s="222"/>
      <c r="E25" s="126"/>
      <c r="F25" s="87"/>
      <c r="G25" s="90"/>
      <c r="H25" s="108"/>
      <c r="I25" s="108"/>
      <c r="J25" s="126"/>
      <c r="K25" s="87"/>
      <c r="L25" s="88"/>
      <c r="M25" s="108"/>
      <c r="N25" s="108"/>
      <c r="O25" s="126"/>
      <c r="P25" s="87"/>
      <c r="Q25" s="27">
        <v>0</v>
      </c>
      <c r="R25" s="108"/>
      <c r="S25" s="108"/>
      <c r="T25" s="126"/>
      <c r="U25" s="87"/>
      <c r="V25" s="90"/>
      <c r="W25" s="294"/>
      <c r="X25" s="295"/>
      <c r="Y25" s="295"/>
      <c r="Z25" s="295"/>
      <c r="AA25" s="296"/>
    </row>
    <row r="26" spans="1:27" s="8" customFormat="1">
      <c r="A26" s="134"/>
      <c r="B26" s="345" t="s">
        <v>47</v>
      </c>
      <c r="C26" s="346"/>
      <c r="D26" s="347"/>
      <c r="E26" s="126"/>
      <c r="F26" s="87" t="s">
        <v>39</v>
      </c>
      <c r="G26" s="90">
        <v>2</v>
      </c>
      <c r="H26" s="108">
        <v>5500</v>
      </c>
      <c r="I26" s="109">
        <f t="shared" si="0"/>
        <v>11000</v>
      </c>
      <c r="J26" s="126"/>
      <c r="K26" s="87"/>
      <c r="L26" s="88">
        <v>0</v>
      </c>
      <c r="M26" s="108"/>
      <c r="N26" s="109"/>
      <c r="O26" s="126"/>
      <c r="P26" s="87"/>
      <c r="Q26" s="27">
        <v>0</v>
      </c>
      <c r="R26" s="202"/>
      <c r="S26" s="109"/>
      <c r="T26" s="126"/>
      <c r="U26" s="87"/>
      <c r="V26" s="90"/>
      <c r="W26" s="108"/>
      <c r="X26" s="109"/>
    </row>
    <row r="27" spans="1:27" s="8" customFormat="1">
      <c r="A27" s="134"/>
      <c r="B27" s="345" t="s">
        <v>76</v>
      </c>
      <c r="C27" s="346"/>
      <c r="D27" s="347"/>
      <c r="E27" s="126"/>
      <c r="F27" s="87" t="s">
        <v>39</v>
      </c>
      <c r="G27" s="90">
        <v>2</v>
      </c>
      <c r="H27" s="108">
        <v>5000</v>
      </c>
      <c r="I27" s="109">
        <f t="shared" si="0"/>
        <v>10000</v>
      </c>
      <c r="J27" s="126"/>
      <c r="K27" s="87"/>
      <c r="L27" s="88">
        <v>0</v>
      </c>
      <c r="M27" s="108"/>
      <c r="N27" s="109"/>
      <c r="O27" s="126"/>
      <c r="P27" s="87"/>
      <c r="Q27" s="27">
        <v>0</v>
      </c>
      <c r="R27" s="202"/>
      <c r="S27" s="109"/>
      <c r="T27" s="126"/>
      <c r="U27" s="87"/>
      <c r="V27" s="90"/>
      <c r="W27" s="108"/>
      <c r="X27" s="109"/>
    </row>
    <row r="28" spans="1:27" s="8" customFormat="1">
      <c r="A28" s="134"/>
      <c r="B28" s="345" t="s">
        <v>77</v>
      </c>
      <c r="C28" s="346"/>
      <c r="D28" s="347"/>
      <c r="E28" s="126"/>
      <c r="F28" s="87" t="s">
        <v>39</v>
      </c>
      <c r="G28" s="90">
        <v>3</v>
      </c>
      <c r="H28" s="108">
        <v>3000</v>
      </c>
      <c r="I28" s="109">
        <f t="shared" si="0"/>
        <v>9000</v>
      </c>
      <c r="J28" s="126"/>
      <c r="K28" s="87"/>
      <c r="L28" s="88">
        <v>0</v>
      </c>
      <c r="M28" s="108"/>
      <c r="N28" s="109"/>
      <c r="O28" s="126"/>
      <c r="P28" s="87"/>
      <c r="Q28" s="27">
        <v>0</v>
      </c>
      <c r="R28" s="202"/>
      <c r="S28" s="109"/>
      <c r="T28" s="126"/>
      <c r="U28" s="87"/>
      <c r="V28" s="90"/>
      <c r="W28" s="108"/>
      <c r="X28" s="109"/>
    </row>
    <row r="29" spans="1:27" s="8" customFormat="1">
      <c r="A29" s="134"/>
      <c r="B29" s="345" t="s">
        <v>137</v>
      </c>
      <c r="C29" s="346"/>
      <c r="D29" s="347"/>
      <c r="E29" s="126"/>
      <c r="F29" s="87" t="s">
        <v>39</v>
      </c>
      <c r="G29" s="90">
        <v>2</v>
      </c>
      <c r="H29" s="108">
        <v>4000</v>
      </c>
      <c r="I29" s="108">
        <f t="shared" si="0"/>
        <v>8000</v>
      </c>
      <c r="J29" s="126"/>
      <c r="K29" s="87"/>
      <c r="L29" s="88">
        <v>0</v>
      </c>
      <c r="M29" s="108"/>
      <c r="N29" s="108"/>
      <c r="O29" s="126"/>
      <c r="P29" s="87"/>
      <c r="Q29" s="27">
        <v>0</v>
      </c>
      <c r="R29" s="202"/>
      <c r="S29" s="109"/>
      <c r="T29" s="297" t="s">
        <v>230</v>
      </c>
      <c r="U29" s="298"/>
      <c r="V29" s="298"/>
      <c r="W29" s="298"/>
      <c r="X29" s="299"/>
    </row>
    <row r="30" spans="1:27" s="8" customFormat="1">
      <c r="A30" s="134"/>
      <c r="B30" s="345" t="s">
        <v>138</v>
      </c>
      <c r="C30" s="346"/>
      <c r="D30" s="347"/>
      <c r="E30" s="126"/>
      <c r="F30" s="87" t="s">
        <v>39</v>
      </c>
      <c r="G30" s="90">
        <v>2</v>
      </c>
      <c r="H30" s="108">
        <v>3125</v>
      </c>
      <c r="I30" s="109">
        <f t="shared" si="0"/>
        <v>6250</v>
      </c>
      <c r="J30" s="126"/>
      <c r="K30" s="87"/>
      <c r="L30" s="88">
        <v>0</v>
      </c>
      <c r="M30" s="108"/>
      <c r="N30" s="109"/>
      <c r="O30" s="126"/>
      <c r="P30" s="87"/>
      <c r="Q30" s="27">
        <v>0</v>
      </c>
      <c r="R30" s="202"/>
      <c r="S30" s="109"/>
      <c r="T30" s="300"/>
      <c r="U30" s="301"/>
      <c r="V30" s="301"/>
      <c r="W30" s="301"/>
      <c r="X30" s="302"/>
    </row>
    <row r="31" spans="1:27" s="8" customFormat="1">
      <c r="A31" s="134"/>
      <c r="B31" s="345" t="s">
        <v>85</v>
      </c>
      <c r="C31" s="348"/>
      <c r="D31" s="349"/>
      <c r="E31" s="126"/>
      <c r="F31" s="87" t="s">
        <v>39</v>
      </c>
      <c r="G31" s="90">
        <v>4</v>
      </c>
      <c r="H31" s="108">
        <v>1500</v>
      </c>
      <c r="I31" s="109">
        <f t="shared" si="0"/>
        <v>6000</v>
      </c>
      <c r="J31" s="126"/>
      <c r="K31" s="87"/>
      <c r="L31" s="88">
        <v>0</v>
      </c>
      <c r="M31" s="108"/>
      <c r="N31" s="109"/>
      <c r="O31" s="126"/>
      <c r="P31" s="87"/>
      <c r="Q31" s="27">
        <v>0</v>
      </c>
      <c r="R31" s="202"/>
      <c r="S31" s="109"/>
      <c r="T31" s="126"/>
      <c r="U31" s="87"/>
      <c r="V31" s="90"/>
      <c r="W31" s="108"/>
      <c r="X31" s="109"/>
    </row>
    <row r="32" spans="1:27" s="8" customFormat="1">
      <c r="A32" s="134"/>
      <c r="B32" s="327" t="s">
        <v>139</v>
      </c>
      <c r="C32" s="328"/>
      <c r="D32" s="329"/>
      <c r="E32" s="126"/>
      <c r="F32" s="87" t="s">
        <v>12</v>
      </c>
      <c r="G32" s="90">
        <v>1</v>
      </c>
      <c r="H32" s="108">
        <v>3000</v>
      </c>
      <c r="I32" s="109">
        <f t="shared" si="0"/>
        <v>3000</v>
      </c>
      <c r="J32" s="126"/>
      <c r="K32" s="87"/>
      <c r="L32" s="88">
        <v>0</v>
      </c>
      <c r="M32" s="108"/>
      <c r="N32" s="109"/>
      <c r="O32" s="126"/>
      <c r="P32" s="87"/>
      <c r="Q32" s="27">
        <v>0</v>
      </c>
      <c r="R32" s="202"/>
      <c r="S32" s="109"/>
      <c r="T32" s="126"/>
      <c r="U32" s="87"/>
      <c r="V32" s="90"/>
      <c r="W32" s="108"/>
      <c r="X32" s="109"/>
    </row>
    <row r="33" spans="1:24" s="8" customFormat="1">
      <c r="A33" s="134"/>
      <c r="B33" s="214" t="s">
        <v>140</v>
      </c>
      <c r="C33" s="215"/>
      <c r="D33" s="216"/>
      <c r="E33" s="126"/>
      <c r="F33" s="87" t="s">
        <v>39</v>
      </c>
      <c r="G33" s="90">
        <v>1</v>
      </c>
      <c r="H33" s="108">
        <v>6000</v>
      </c>
      <c r="I33" s="109">
        <f t="shared" si="0"/>
        <v>6000</v>
      </c>
      <c r="J33" s="126"/>
      <c r="K33" s="87"/>
      <c r="L33" s="88">
        <v>0</v>
      </c>
      <c r="M33" s="108"/>
      <c r="N33" s="109"/>
      <c r="O33" s="126"/>
      <c r="P33" s="87"/>
      <c r="Q33" s="27">
        <v>0</v>
      </c>
      <c r="R33" s="202"/>
      <c r="S33" s="109"/>
      <c r="T33" s="126"/>
      <c r="U33" s="87"/>
      <c r="V33" s="90"/>
      <c r="W33" s="108"/>
      <c r="X33" s="109"/>
    </row>
    <row r="34" spans="1:24" s="8" customFormat="1">
      <c r="A34" s="134"/>
      <c r="B34" s="333" t="s">
        <v>86</v>
      </c>
      <c r="C34" s="334"/>
      <c r="D34" s="335"/>
      <c r="E34" s="126"/>
      <c r="F34" s="87" t="s">
        <v>12</v>
      </c>
      <c r="G34" s="90">
        <v>1</v>
      </c>
      <c r="H34" s="108">
        <v>6000</v>
      </c>
      <c r="I34" s="109">
        <f t="shared" si="0"/>
        <v>6000</v>
      </c>
      <c r="J34" s="126"/>
      <c r="K34" s="87"/>
      <c r="L34" s="88">
        <v>0</v>
      </c>
      <c r="M34" s="108"/>
      <c r="N34" s="109"/>
      <c r="O34" s="126"/>
      <c r="P34" s="87"/>
      <c r="Q34" s="27">
        <v>0</v>
      </c>
      <c r="R34" s="202"/>
      <c r="S34" s="199"/>
      <c r="T34" s="257"/>
      <c r="U34" s="87"/>
      <c r="V34" s="90"/>
      <c r="W34" s="108"/>
      <c r="X34" s="109"/>
    </row>
    <row r="35" spans="1:24" s="8" customFormat="1">
      <c r="A35" s="134"/>
      <c r="B35" s="210" t="s">
        <v>141</v>
      </c>
      <c r="C35" s="211"/>
      <c r="D35" s="212"/>
      <c r="E35" s="126"/>
      <c r="F35" s="87" t="s">
        <v>12</v>
      </c>
      <c r="G35" s="90">
        <v>1</v>
      </c>
      <c r="H35" s="108">
        <v>4000</v>
      </c>
      <c r="I35" s="109">
        <f t="shared" si="0"/>
        <v>4000</v>
      </c>
      <c r="J35" s="126"/>
      <c r="K35" s="241"/>
      <c r="L35" s="87">
        <v>0</v>
      </c>
      <c r="M35" s="108"/>
      <c r="N35" s="109"/>
      <c r="O35" s="126"/>
      <c r="P35" s="87"/>
      <c r="Q35" s="27">
        <v>0</v>
      </c>
      <c r="R35" s="202"/>
      <c r="S35" s="199"/>
      <c r="T35" s="257"/>
      <c r="U35" s="87"/>
      <c r="V35" s="90"/>
      <c r="W35" s="108"/>
      <c r="X35" s="109"/>
    </row>
    <row r="36" spans="1:24" s="8" customFormat="1">
      <c r="A36" s="134"/>
      <c r="B36" s="210" t="s">
        <v>142</v>
      </c>
      <c r="C36" s="211"/>
      <c r="D36" s="212"/>
      <c r="E36" s="126"/>
      <c r="F36" s="87" t="s">
        <v>12</v>
      </c>
      <c r="G36" s="90">
        <v>1</v>
      </c>
      <c r="H36" s="108">
        <v>1500</v>
      </c>
      <c r="I36" s="109">
        <f t="shared" si="0"/>
        <v>1500</v>
      </c>
      <c r="J36" s="126"/>
      <c r="K36" s="241"/>
      <c r="L36" s="87">
        <v>0</v>
      </c>
      <c r="M36" s="108"/>
      <c r="N36" s="109"/>
      <c r="O36" s="126"/>
      <c r="P36" s="87"/>
      <c r="Q36" s="27">
        <v>0</v>
      </c>
      <c r="R36" s="202"/>
      <c r="S36" s="199"/>
      <c r="T36" s="257"/>
      <c r="U36" s="87"/>
      <c r="V36" s="90"/>
      <c r="W36" s="108"/>
      <c r="X36" s="109"/>
    </row>
    <row r="37" spans="1:24" s="8" customFormat="1">
      <c r="A37" s="135" t="s">
        <v>48</v>
      </c>
      <c r="B37" s="210" t="s">
        <v>143</v>
      </c>
      <c r="C37" s="211"/>
      <c r="D37" s="212"/>
      <c r="E37" s="127"/>
      <c r="F37" s="91" t="s">
        <v>12</v>
      </c>
      <c r="G37" s="90">
        <v>1</v>
      </c>
      <c r="H37" s="108">
        <v>3500</v>
      </c>
      <c r="I37" s="109">
        <f t="shared" si="0"/>
        <v>3500</v>
      </c>
      <c r="J37" s="127"/>
      <c r="K37" s="242"/>
      <c r="L37" s="87">
        <v>0</v>
      </c>
      <c r="M37" s="110"/>
      <c r="N37" s="111"/>
      <c r="O37" s="127"/>
      <c r="P37" s="91"/>
      <c r="Q37" s="27">
        <v>0</v>
      </c>
      <c r="R37" s="110"/>
      <c r="S37" s="200"/>
      <c r="T37" s="257"/>
      <c r="U37" s="91"/>
      <c r="V37" s="92"/>
      <c r="W37" s="110"/>
      <c r="X37" s="111"/>
    </row>
    <row r="38" spans="1:24" s="8" customFormat="1">
      <c r="A38" s="135"/>
      <c r="B38" s="210" t="s">
        <v>144</v>
      </c>
      <c r="C38" s="211"/>
      <c r="D38" s="212"/>
      <c r="E38" s="127"/>
      <c r="F38" s="91" t="s">
        <v>12</v>
      </c>
      <c r="G38" s="90">
        <v>1</v>
      </c>
      <c r="H38" s="108">
        <v>2500</v>
      </c>
      <c r="I38" s="109">
        <f t="shared" si="0"/>
        <v>2500</v>
      </c>
      <c r="J38" s="127"/>
      <c r="K38" s="242"/>
      <c r="L38" s="87">
        <v>0</v>
      </c>
      <c r="M38" s="110"/>
      <c r="N38" s="111"/>
      <c r="O38" s="127"/>
      <c r="P38" s="91"/>
      <c r="Q38" s="27">
        <v>0</v>
      </c>
      <c r="R38" s="110"/>
      <c r="S38" s="200"/>
      <c r="T38" s="257"/>
      <c r="U38" s="91"/>
      <c r="V38" s="92"/>
      <c r="W38" s="110"/>
      <c r="X38" s="111"/>
    </row>
    <row r="39" spans="1:24" s="8" customFormat="1">
      <c r="A39" s="259"/>
      <c r="B39" s="333" t="s">
        <v>227</v>
      </c>
      <c r="C39" s="334"/>
      <c r="D39" s="335"/>
      <c r="E39" s="127"/>
      <c r="F39" s="95"/>
      <c r="G39" s="228"/>
      <c r="H39" s="108"/>
      <c r="I39" s="109"/>
      <c r="J39" s="127"/>
      <c r="K39" s="234"/>
      <c r="L39" s="87">
        <v>0</v>
      </c>
      <c r="M39" s="110"/>
      <c r="N39" s="111"/>
      <c r="O39" s="127"/>
      <c r="P39" s="27" t="s">
        <v>12</v>
      </c>
      <c r="Q39" s="27">
        <v>1</v>
      </c>
      <c r="R39" s="44">
        <v>46800</v>
      </c>
      <c r="S39" s="240">
        <f>R39*Q39</f>
        <v>46800</v>
      </c>
      <c r="T39" s="257"/>
      <c r="U39" s="95"/>
      <c r="V39" s="96"/>
      <c r="W39" s="110"/>
      <c r="X39" s="111"/>
    </row>
    <row r="40" spans="1:24" s="8" customFormat="1">
      <c r="A40" s="259"/>
      <c r="B40" s="333" t="s">
        <v>228</v>
      </c>
      <c r="C40" s="334"/>
      <c r="D40" s="335"/>
      <c r="E40" s="127"/>
      <c r="F40" s="95"/>
      <c r="G40" s="228"/>
      <c r="H40" s="108"/>
      <c r="I40" s="109"/>
      <c r="J40" s="127"/>
      <c r="K40" s="234"/>
      <c r="L40" s="87">
        <v>0</v>
      </c>
      <c r="M40" s="110"/>
      <c r="N40" s="111"/>
      <c r="O40" s="127"/>
      <c r="P40" s="27" t="s">
        <v>12</v>
      </c>
      <c r="Q40" s="27">
        <v>1</v>
      </c>
      <c r="R40" s="44">
        <v>45000</v>
      </c>
      <c r="S40" s="240">
        <f>R40*Q40</f>
        <v>45000</v>
      </c>
      <c r="T40" s="257"/>
      <c r="U40" s="95"/>
      <c r="V40" s="96"/>
      <c r="W40" s="110"/>
      <c r="X40" s="111"/>
    </row>
    <row r="41" spans="1:24" s="8" customFormat="1" ht="15" customHeight="1">
      <c r="A41" s="136"/>
      <c r="B41" s="306" t="s">
        <v>225</v>
      </c>
      <c r="C41" s="307"/>
      <c r="D41" s="308"/>
      <c r="E41" s="140"/>
      <c r="F41" s="97"/>
      <c r="G41" s="96"/>
      <c r="H41" s="112"/>
      <c r="I41" s="114"/>
      <c r="J41" s="140"/>
      <c r="K41" s="97"/>
      <c r="L41" s="96"/>
      <c r="M41" s="112"/>
      <c r="N41" s="114"/>
      <c r="O41" s="140"/>
      <c r="P41" s="97" t="s">
        <v>12</v>
      </c>
      <c r="Q41" s="94">
        <v>1</v>
      </c>
      <c r="R41" s="44">
        <v>15000</v>
      </c>
      <c r="S41" s="199">
        <f>R41*Q41</f>
        <v>15000</v>
      </c>
      <c r="T41" s="257"/>
      <c r="U41" s="97"/>
      <c r="V41" s="96"/>
      <c r="W41" s="112"/>
      <c r="X41" s="114"/>
    </row>
    <row r="42" spans="1:24" s="8" customFormat="1" ht="15" customHeight="1">
      <c r="A42" s="136"/>
      <c r="B42" s="306" t="s">
        <v>226</v>
      </c>
      <c r="C42" s="307"/>
      <c r="D42" s="308"/>
      <c r="E42" s="140"/>
      <c r="F42" s="97"/>
      <c r="G42" s="96"/>
      <c r="H42" s="112"/>
      <c r="I42" s="114"/>
      <c r="J42" s="140"/>
      <c r="K42" s="97"/>
      <c r="L42" s="96"/>
      <c r="M42" s="112"/>
      <c r="N42" s="114"/>
      <c r="O42" s="140"/>
      <c r="P42" s="97" t="s">
        <v>12</v>
      </c>
      <c r="Q42" s="94">
        <v>1</v>
      </c>
      <c r="R42" s="44">
        <v>18000</v>
      </c>
      <c r="S42" s="199">
        <f>R42*Q42</f>
        <v>18000</v>
      </c>
      <c r="T42" s="257"/>
      <c r="U42" s="97"/>
      <c r="V42" s="96"/>
      <c r="W42" s="112"/>
      <c r="X42" s="114"/>
    </row>
    <row r="43" spans="1:24" s="8" customFormat="1">
      <c r="A43" s="135"/>
      <c r="B43" s="333" t="s">
        <v>258</v>
      </c>
      <c r="C43" s="334"/>
      <c r="D43" s="335"/>
      <c r="E43" s="127"/>
      <c r="F43" s="95"/>
      <c r="G43" s="228"/>
      <c r="H43" s="108"/>
      <c r="I43" s="109"/>
      <c r="J43" s="127"/>
      <c r="K43" s="93" t="s">
        <v>12</v>
      </c>
      <c r="L43" s="87">
        <v>1</v>
      </c>
      <c r="M43" s="44">
        <v>97380.58</v>
      </c>
      <c r="N43" s="118">
        <f t="shared" ref="N43:N54" si="1">M43*L43</f>
        <v>97380.58</v>
      </c>
      <c r="O43" s="127"/>
      <c r="P43" s="239"/>
      <c r="Q43" s="94"/>
      <c r="R43" s="44"/>
      <c r="S43" s="240"/>
      <c r="T43" s="257"/>
      <c r="U43" s="95"/>
      <c r="V43" s="96"/>
      <c r="W43" s="110"/>
      <c r="X43" s="111"/>
    </row>
    <row r="44" spans="1:24" s="8" customFormat="1">
      <c r="A44" s="135"/>
      <c r="B44" s="333" t="s">
        <v>259</v>
      </c>
      <c r="C44" s="334"/>
      <c r="D44" s="335"/>
      <c r="E44" s="127"/>
      <c r="F44" s="95"/>
      <c r="G44" s="228"/>
      <c r="H44" s="108"/>
      <c r="I44" s="109"/>
      <c r="J44" s="127"/>
      <c r="K44" s="93" t="s">
        <v>12</v>
      </c>
      <c r="L44" s="87">
        <v>1</v>
      </c>
      <c r="M44" s="44">
        <v>85000</v>
      </c>
      <c r="N44" s="118">
        <f t="shared" si="1"/>
        <v>85000</v>
      </c>
      <c r="O44" s="127"/>
      <c r="P44" s="239"/>
      <c r="Q44" s="94"/>
      <c r="R44" s="44"/>
      <c r="S44" s="240"/>
      <c r="T44" s="257"/>
      <c r="U44" s="95"/>
      <c r="V44" s="96"/>
      <c r="W44" s="110"/>
      <c r="X44" s="111"/>
    </row>
    <row r="45" spans="1:24" s="8" customFormat="1">
      <c r="A45" s="135"/>
      <c r="B45" s="333" t="s">
        <v>260</v>
      </c>
      <c r="C45" s="334"/>
      <c r="D45" s="335"/>
      <c r="E45" s="127"/>
      <c r="F45" s="95"/>
      <c r="G45" s="228"/>
      <c r="H45" s="108"/>
      <c r="I45" s="109"/>
      <c r="J45" s="127"/>
      <c r="K45" s="93" t="s">
        <v>12</v>
      </c>
      <c r="L45" s="87">
        <v>1</v>
      </c>
      <c r="M45" s="44">
        <v>10000</v>
      </c>
      <c r="N45" s="118">
        <f t="shared" si="1"/>
        <v>10000</v>
      </c>
      <c r="O45" s="127"/>
      <c r="P45" s="239"/>
      <c r="Q45" s="94"/>
      <c r="R45" s="44"/>
      <c r="S45" s="240"/>
      <c r="T45" s="257"/>
      <c r="U45" s="95"/>
      <c r="V45" s="96"/>
      <c r="W45" s="110"/>
      <c r="X45" s="111"/>
    </row>
    <row r="46" spans="1:24" s="8" customFormat="1">
      <c r="A46" s="135"/>
      <c r="B46" s="333" t="s">
        <v>261</v>
      </c>
      <c r="C46" s="334"/>
      <c r="D46" s="335"/>
      <c r="E46" s="127"/>
      <c r="F46" s="95"/>
      <c r="G46" s="228"/>
      <c r="H46" s="108"/>
      <c r="I46" s="109"/>
      <c r="J46" s="127"/>
      <c r="K46" s="93" t="s">
        <v>12</v>
      </c>
      <c r="L46" s="87">
        <v>1</v>
      </c>
      <c r="M46" s="44">
        <v>5000</v>
      </c>
      <c r="N46" s="118">
        <f t="shared" si="1"/>
        <v>5000</v>
      </c>
      <c r="O46" s="127"/>
      <c r="P46" s="239"/>
      <c r="Q46" s="94"/>
      <c r="R46" s="44"/>
      <c r="S46" s="240"/>
      <c r="T46" s="257"/>
      <c r="U46" s="95"/>
      <c r="V46" s="96"/>
      <c r="W46" s="110"/>
      <c r="X46" s="111"/>
    </row>
    <row r="47" spans="1:24" s="8" customFormat="1">
      <c r="A47" s="135"/>
      <c r="B47" s="333" t="s">
        <v>262</v>
      </c>
      <c r="C47" s="334"/>
      <c r="D47" s="335"/>
      <c r="E47" s="127"/>
      <c r="F47" s="95"/>
      <c r="G47" s="228"/>
      <c r="H47" s="108"/>
      <c r="I47" s="109"/>
      <c r="J47" s="127"/>
      <c r="K47" s="93" t="s">
        <v>12</v>
      </c>
      <c r="L47" s="87">
        <v>1</v>
      </c>
      <c r="M47" s="44">
        <v>10000</v>
      </c>
      <c r="N47" s="118">
        <f t="shared" si="1"/>
        <v>10000</v>
      </c>
      <c r="O47" s="127"/>
      <c r="P47" s="239"/>
      <c r="Q47" s="94"/>
      <c r="R47" s="44"/>
      <c r="S47" s="240"/>
      <c r="T47" s="257"/>
      <c r="U47" s="95"/>
      <c r="V47" s="96"/>
      <c r="W47" s="110"/>
      <c r="X47" s="111"/>
    </row>
    <row r="48" spans="1:24" s="8" customFormat="1">
      <c r="A48" s="135"/>
      <c r="B48" s="333" t="s">
        <v>263</v>
      </c>
      <c r="C48" s="334"/>
      <c r="D48" s="335"/>
      <c r="E48" s="127"/>
      <c r="F48" s="95"/>
      <c r="G48" s="228"/>
      <c r="H48" s="108"/>
      <c r="I48" s="109"/>
      <c r="J48" s="127"/>
      <c r="K48" s="93" t="s">
        <v>12</v>
      </c>
      <c r="L48" s="87">
        <v>1</v>
      </c>
      <c r="M48" s="44">
        <v>8000</v>
      </c>
      <c r="N48" s="118">
        <f t="shared" si="1"/>
        <v>8000</v>
      </c>
      <c r="O48" s="127"/>
      <c r="P48" s="239"/>
      <c r="Q48" s="94"/>
      <c r="R48" s="44"/>
      <c r="S48" s="240"/>
      <c r="T48" s="257"/>
      <c r="U48" s="95"/>
      <c r="V48" s="96"/>
      <c r="W48" s="110"/>
      <c r="X48" s="111"/>
    </row>
    <row r="49" spans="1:24" s="8" customFormat="1">
      <c r="A49" s="135"/>
      <c r="B49" s="333" t="s">
        <v>46</v>
      </c>
      <c r="C49" s="334"/>
      <c r="D49" s="335"/>
      <c r="E49" s="127"/>
      <c r="F49" s="95"/>
      <c r="G49" s="228"/>
      <c r="H49" s="108"/>
      <c r="I49" s="109"/>
      <c r="J49" s="127"/>
      <c r="K49" s="93" t="s">
        <v>12</v>
      </c>
      <c r="L49" s="87">
        <v>1</v>
      </c>
      <c r="M49" s="44">
        <v>45000</v>
      </c>
      <c r="N49" s="118">
        <f t="shared" si="1"/>
        <v>45000</v>
      </c>
      <c r="O49" s="127"/>
      <c r="P49" s="95"/>
      <c r="Q49" s="96"/>
      <c r="R49" s="110"/>
      <c r="S49" s="200"/>
      <c r="T49" s="257"/>
      <c r="U49" s="95"/>
      <c r="V49" s="96"/>
      <c r="W49" s="110"/>
      <c r="X49" s="111"/>
    </row>
    <row r="50" spans="1:24" s="8" customFormat="1">
      <c r="A50" s="135"/>
      <c r="B50" s="333" t="s">
        <v>264</v>
      </c>
      <c r="C50" s="334"/>
      <c r="D50" s="335"/>
      <c r="E50" s="127"/>
      <c r="F50" s="95"/>
      <c r="G50" s="228"/>
      <c r="H50" s="108"/>
      <c r="I50" s="109"/>
      <c r="J50" s="127"/>
      <c r="K50" s="93" t="s">
        <v>12</v>
      </c>
      <c r="L50" s="87">
        <v>1</v>
      </c>
      <c r="M50" s="44">
        <v>6000</v>
      </c>
      <c r="N50" s="118">
        <f t="shared" si="1"/>
        <v>6000</v>
      </c>
      <c r="O50" s="127"/>
      <c r="P50" s="95"/>
      <c r="Q50" s="96"/>
      <c r="R50" s="110"/>
      <c r="S50" s="111"/>
      <c r="T50" s="126"/>
      <c r="U50" s="95"/>
      <c r="V50" s="96"/>
      <c r="W50" s="110"/>
      <c r="X50" s="111"/>
    </row>
    <row r="51" spans="1:24" s="8" customFormat="1">
      <c r="A51" s="135"/>
      <c r="B51" s="333" t="s">
        <v>265</v>
      </c>
      <c r="C51" s="334"/>
      <c r="D51" s="335"/>
      <c r="E51" s="127"/>
      <c r="F51" s="95"/>
      <c r="G51" s="228"/>
      <c r="H51" s="108"/>
      <c r="I51" s="109"/>
      <c r="J51" s="127"/>
      <c r="K51" s="93" t="s">
        <v>10</v>
      </c>
      <c r="L51" s="87">
        <v>10</v>
      </c>
      <c r="M51" s="44">
        <v>2500</v>
      </c>
      <c r="N51" s="118">
        <f t="shared" si="1"/>
        <v>25000</v>
      </c>
      <c r="O51" s="127"/>
      <c r="P51" s="95"/>
      <c r="Q51" s="96"/>
      <c r="R51" s="110"/>
      <c r="S51" s="111"/>
      <c r="T51" s="126"/>
      <c r="U51" s="95"/>
      <c r="V51" s="96"/>
      <c r="W51" s="110"/>
      <c r="X51" s="111"/>
    </row>
    <row r="52" spans="1:24" s="8" customFormat="1">
      <c r="A52" s="135"/>
      <c r="B52" s="333" t="s">
        <v>266</v>
      </c>
      <c r="C52" s="334"/>
      <c r="D52" s="335"/>
      <c r="E52" s="127"/>
      <c r="F52" s="95"/>
      <c r="G52" s="228"/>
      <c r="H52" s="108"/>
      <c r="I52" s="109"/>
      <c r="J52" s="127"/>
      <c r="K52" s="93" t="s">
        <v>12</v>
      </c>
      <c r="L52" s="87">
        <v>1</v>
      </c>
      <c r="M52" s="44">
        <v>119226.89</v>
      </c>
      <c r="N52" s="118">
        <f t="shared" si="1"/>
        <v>119226.89</v>
      </c>
      <c r="O52" s="127"/>
      <c r="P52" s="95"/>
      <c r="Q52" s="96"/>
      <c r="R52" s="110"/>
      <c r="S52" s="111"/>
      <c r="T52" s="126"/>
      <c r="U52" s="95"/>
      <c r="V52" s="96"/>
      <c r="W52" s="110"/>
      <c r="X52" s="111"/>
    </row>
    <row r="53" spans="1:24" s="8" customFormat="1">
      <c r="A53" s="135"/>
      <c r="B53" s="333"/>
      <c r="C53" s="334"/>
      <c r="D53" s="335"/>
      <c r="E53" s="127"/>
      <c r="F53" s="95"/>
      <c r="G53" s="228"/>
      <c r="H53" s="108"/>
      <c r="I53" s="109"/>
      <c r="J53" s="127"/>
      <c r="K53" s="234"/>
      <c r="L53" s="87"/>
      <c r="M53" s="110"/>
      <c r="N53" s="118">
        <f t="shared" si="1"/>
        <v>0</v>
      </c>
      <c r="O53" s="127"/>
      <c r="P53" s="95"/>
      <c r="Q53" s="96"/>
      <c r="R53" s="110"/>
      <c r="S53" s="111"/>
      <c r="T53" s="126"/>
      <c r="U53" s="95"/>
      <c r="V53" s="96"/>
      <c r="W53" s="110"/>
      <c r="X53" s="111"/>
    </row>
    <row r="54" spans="1:24" s="8" customFormat="1">
      <c r="A54" s="135"/>
      <c r="B54" s="333"/>
      <c r="C54" s="334"/>
      <c r="D54" s="335"/>
      <c r="E54" s="127"/>
      <c r="F54" s="95"/>
      <c r="G54" s="228"/>
      <c r="H54" s="108"/>
      <c r="I54" s="109"/>
      <c r="J54" s="127"/>
      <c r="K54" s="234"/>
      <c r="L54" s="87"/>
      <c r="M54" s="110"/>
      <c r="N54" s="118">
        <f t="shared" si="1"/>
        <v>0</v>
      </c>
      <c r="O54" s="127"/>
      <c r="P54" s="95"/>
      <c r="Q54" s="96"/>
      <c r="R54" s="110"/>
      <c r="S54" s="111"/>
      <c r="T54" s="127"/>
      <c r="U54" s="95"/>
      <c r="V54" s="96"/>
      <c r="W54" s="110"/>
      <c r="X54" s="111"/>
    </row>
    <row r="55" spans="1:24" s="8" customFormat="1">
      <c r="A55" s="135"/>
      <c r="B55" s="330" t="s">
        <v>49</v>
      </c>
      <c r="C55" s="331"/>
      <c r="D55" s="332"/>
      <c r="E55" s="127"/>
      <c r="F55" s="95"/>
      <c r="G55" s="96"/>
      <c r="H55" s="110"/>
      <c r="I55" s="111">
        <f>SUM(I16:I38)</f>
        <v>178625</v>
      </c>
      <c r="J55" s="127"/>
      <c r="K55" s="200"/>
      <c r="L55" s="87"/>
      <c r="M55" s="110"/>
      <c r="N55" s="111">
        <f>SUM(N16:N54)</f>
        <v>410607.47000000003</v>
      </c>
      <c r="O55" s="127"/>
      <c r="P55" s="95"/>
      <c r="Q55" s="96"/>
      <c r="R55" s="110"/>
      <c r="S55" s="111">
        <f>SUM(S16:S50)</f>
        <v>124800</v>
      </c>
      <c r="T55" s="127"/>
      <c r="U55" s="95"/>
      <c r="V55" s="96"/>
      <c r="W55" s="110"/>
      <c r="X55" s="111"/>
    </row>
    <row r="56" spans="1:24" s="8" customFormat="1">
      <c r="A56" s="135"/>
      <c r="B56" s="352"/>
      <c r="C56" s="353"/>
      <c r="D56" s="354"/>
      <c r="E56" s="127"/>
      <c r="F56" s="95"/>
      <c r="G56" s="96"/>
      <c r="H56" s="110"/>
      <c r="I56" s="111"/>
      <c r="J56" s="127"/>
      <c r="K56" s="95"/>
      <c r="L56" s="88"/>
      <c r="M56" s="110"/>
      <c r="N56" s="111"/>
      <c r="O56" s="127"/>
      <c r="P56" s="95"/>
      <c r="Q56" s="96"/>
      <c r="R56" s="110"/>
      <c r="S56" s="111"/>
      <c r="T56" s="127"/>
      <c r="U56" s="95"/>
      <c r="V56" s="96"/>
      <c r="W56" s="110"/>
      <c r="X56" s="111"/>
    </row>
    <row r="57" spans="1:24" s="8" customFormat="1" ht="15" customHeight="1">
      <c r="A57" s="137" t="s">
        <v>19</v>
      </c>
      <c r="B57" s="322" t="s">
        <v>145</v>
      </c>
      <c r="C57" s="323"/>
      <c r="D57" s="324"/>
      <c r="E57" s="128"/>
      <c r="F57" s="93"/>
      <c r="G57" s="94"/>
      <c r="H57" s="123"/>
      <c r="I57" s="118"/>
      <c r="J57" s="128"/>
      <c r="K57" s="245"/>
      <c r="L57" s="246"/>
      <c r="M57" s="250"/>
      <c r="N57" s="248"/>
      <c r="O57" s="128"/>
      <c r="P57" s="93"/>
      <c r="Q57" s="94"/>
      <c r="R57" s="123"/>
      <c r="S57" s="118"/>
      <c r="T57" s="128"/>
      <c r="U57" s="93"/>
      <c r="V57" s="94"/>
      <c r="W57" s="123"/>
      <c r="X57" s="118"/>
    </row>
    <row r="58" spans="1:24" s="8" customFormat="1" ht="15" customHeight="1">
      <c r="A58" s="136">
        <v>1</v>
      </c>
      <c r="B58" s="303" t="s">
        <v>146</v>
      </c>
      <c r="C58" s="304"/>
      <c r="D58" s="305"/>
      <c r="E58" s="128"/>
      <c r="F58" s="93" t="s">
        <v>127</v>
      </c>
      <c r="G58" s="94">
        <v>2</v>
      </c>
      <c r="H58" s="44">
        <v>4500</v>
      </c>
      <c r="I58" s="118">
        <f t="shared" ref="I58:I76" si="2">H58*G58</f>
        <v>9000</v>
      </c>
      <c r="J58" s="128"/>
      <c r="K58" s="245" t="s">
        <v>222</v>
      </c>
      <c r="L58" s="246">
        <v>3</v>
      </c>
      <c r="M58" s="247">
        <v>6604.8</v>
      </c>
      <c r="N58" s="248">
        <f t="shared" ref="N58:N69" si="3">M58*L58</f>
        <v>19814.400000000001</v>
      </c>
      <c r="O58" s="128"/>
      <c r="P58" s="93"/>
      <c r="Q58" s="27">
        <v>0</v>
      </c>
      <c r="R58" s="202"/>
      <c r="S58" s="118"/>
      <c r="T58" s="128"/>
      <c r="U58" s="93"/>
      <c r="V58" s="94"/>
      <c r="W58" s="44"/>
      <c r="X58" s="118"/>
    </row>
    <row r="59" spans="1:24" s="8" customFormat="1" ht="15" customHeight="1">
      <c r="A59" s="136">
        <v>2</v>
      </c>
      <c r="B59" s="303" t="s">
        <v>147</v>
      </c>
      <c r="C59" s="304"/>
      <c r="D59" s="305"/>
      <c r="E59" s="128"/>
      <c r="F59" s="93" t="s">
        <v>127</v>
      </c>
      <c r="G59" s="94">
        <v>2</v>
      </c>
      <c r="H59" s="44">
        <v>5500</v>
      </c>
      <c r="I59" s="118">
        <f t="shared" si="2"/>
        <v>11000</v>
      </c>
      <c r="J59" s="128"/>
      <c r="K59" s="245"/>
      <c r="L59" s="246">
        <v>0</v>
      </c>
      <c r="M59" s="247"/>
      <c r="N59" s="248">
        <f t="shared" si="3"/>
        <v>0</v>
      </c>
      <c r="O59" s="128"/>
      <c r="P59" s="93"/>
      <c r="Q59" s="27">
        <v>0</v>
      </c>
      <c r="R59" s="202"/>
      <c r="S59" s="118"/>
      <c r="T59" s="128"/>
      <c r="U59" s="93"/>
      <c r="V59" s="94"/>
      <c r="W59" s="44"/>
      <c r="X59" s="201"/>
    </row>
    <row r="60" spans="1:24" s="8" customFormat="1" ht="15" customHeight="1">
      <c r="A60" s="136">
        <v>3</v>
      </c>
      <c r="B60" s="303" t="s">
        <v>148</v>
      </c>
      <c r="C60" s="304"/>
      <c r="D60" s="305"/>
      <c r="E60" s="128"/>
      <c r="F60" s="93" t="s">
        <v>127</v>
      </c>
      <c r="G60" s="94">
        <v>2</v>
      </c>
      <c r="H60" s="44">
        <v>15000</v>
      </c>
      <c r="I60" s="118">
        <f t="shared" si="2"/>
        <v>30000</v>
      </c>
      <c r="J60" s="128"/>
      <c r="K60" s="245"/>
      <c r="L60" s="246">
        <v>0</v>
      </c>
      <c r="M60" s="247"/>
      <c r="N60" s="248">
        <f t="shared" si="3"/>
        <v>0</v>
      </c>
      <c r="O60" s="128"/>
      <c r="P60" s="93"/>
      <c r="Q60" s="27">
        <v>0</v>
      </c>
      <c r="R60" s="202"/>
      <c r="S60" s="118"/>
      <c r="T60" s="128"/>
      <c r="U60" s="93"/>
      <c r="V60" s="94"/>
      <c r="W60" s="44"/>
      <c r="X60" s="118"/>
    </row>
    <row r="61" spans="1:24" s="8" customFormat="1" ht="15" customHeight="1">
      <c r="A61" s="136">
        <v>4</v>
      </c>
      <c r="B61" s="303" t="s">
        <v>149</v>
      </c>
      <c r="C61" s="304"/>
      <c r="D61" s="305"/>
      <c r="E61" s="128"/>
      <c r="F61" s="93" t="s">
        <v>45</v>
      </c>
      <c r="G61" s="94">
        <v>2</v>
      </c>
      <c r="H61" s="44">
        <v>2000</v>
      </c>
      <c r="I61" s="118">
        <f t="shared" si="2"/>
        <v>4000</v>
      </c>
      <c r="J61" s="128"/>
      <c r="K61" s="245"/>
      <c r="L61" s="246">
        <v>0</v>
      </c>
      <c r="M61" s="247"/>
      <c r="N61" s="248">
        <f t="shared" si="3"/>
        <v>0</v>
      </c>
      <c r="O61" s="128"/>
      <c r="P61" s="93"/>
      <c r="Q61" s="27">
        <v>0</v>
      </c>
      <c r="R61" s="203"/>
      <c r="S61" s="118"/>
      <c r="T61" s="128"/>
      <c r="U61" s="93"/>
      <c r="V61" s="94"/>
      <c r="W61" s="44"/>
      <c r="X61" s="118"/>
    </row>
    <row r="62" spans="1:24" s="8" customFormat="1" ht="15" customHeight="1">
      <c r="A62" s="136">
        <v>5</v>
      </c>
      <c r="B62" s="303" t="s">
        <v>150</v>
      </c>
      <c r="C62" s="304"/>
      <c r="D62" s="305"/>
      <c r="E62" s="128"/>
      <c r="F62" s="93" t="s">
        <v>45</v>
      </c>
      <c r="G62" s="94">
        <v>1</v>
      </c>
      <c r="H62" s="44">
        <v>15000</v>
      </c>
      <c r="I62" s="118">
        <f t="shared" si="2"/>
        <v>15000</v>
      </c>
      <c r="J62" s="128"/>
      <c r="K62" s="245"/>
      <c r="L62" s="246">
        <v>0</v>
      </c>
      <c r="M62" s="247"/>
      <c r="N62" s="248">
        <f t="shared" si="3"/>
        <v>0</v>
      </c>
      <c r="O62" s="128"/>
      <c r="P62" s="93"/>
      <c r="Q62" s="27">
        <v>0</v>
      </c>
      <c r="R62" s="202"/>
      <c r="S62" s="118"/>
      <c r="T62" s="128"/>
      <c r="U62" s="93"/>
      <c r="V62" s="94"/>
      <c r="W62" s="44"/>
      <c r="X62" s="201"/>
    </row>
    <row r="63" spans="1:24" s="8" customFormat="1" ht="15" customHeight="1">
      <c r="A63" s="136">
        <v>6</v>
      </c>
      <c r="B63" s="303" t="s">
        <v>151</v>
      </c>
      <c r="C63" s="304"/>
      <c r="D63" s="305"/>
      <c r="E63" s="128"/>
      <c r="F63" s="93" t="s">
        <v>72</v>
      </c>
      <c r="G63" s="94">
        <v>5</v>
      </c>
      <c r="H63" s="44">
        <v>15000</v>
      </c>
      <c r="I63" s="118">
        <f t="shared" si="2"/>
        <v>75000</v>
      </c>
      <c r="J63" s="128"/>
      <c r="K63" s="245" t="s">
        <v>131</v>
      </c>
      <c r="L63" s="246">
        <v>4</v>
      </c>
      <c r="M63" s="247">
        <v>2640</v>
      </c>
      <c r="N63" s="248">
        <f t="shared" si="3"/>
        <v>10560</v>
      </c>
      <c r="O63" s="128"/>
      <c r="P63" s="93"/>
      <c r="Q63" s="27">
        <v>0</v>
      </c>
      <c r="R63" s="202"/>
      <c r="S63" s="118"/>
      <c r="T63" s="128"/>
      <c r="U63" s="93"/>
      <c r="V63" s="94"/>
      <c r="W63" s="44"/>
      <c r="X63" s="201"/>
    </row>
    <row r="64" spans="1:24" s="8" customFormat="1" ht="15" customHeight="1">
      <c r="A64" s="136">
        <v>7</v>
      </c>
      <c r="B64" s="303" t="s">
        <v>152</v>
      </c>
      <c r="C64" s="304"/>
      <c r="D64" s="305"/>
      <c r="E64" s="128"/>
      <c r="F64" s="93" t="s">
        <v>72</v>
      </c>
      <c r="G64" s="94">
        <v>5</v>
      </c>
      <c r="H64" s="44">
        <v>29000</v>
      </c>
      <c r="I64" s="118">
        <f t="shared" si="2"/>
        <v>145000</v>
      </c>
      <c r="J64" s="258"/>
      <c r="K64" s="245" t="s">
        <v>131</v>
      </c>
      <c r="L64" s="246">
        <v>5</v>
      </c>
      <c r="M64" s="247">
        <v>3120</v>
      </c>
      <c r="N64" s="248">
        <f t="shared" si="3"/>
        <v>15600</v>
      </c>
      <c r="O64" s="128"/>
      <c r="P64" s="93"/>
      <c r="Q64" s="27">
        <v>0</v>
      </c>
      <c r="R64" s="203"/>
      <c r="S64" s="118"/>
      <c r="T64" s="128"/>
      <c r="U64" s="93"/>
      <c r="V64" s="94"/>
      <c r="W64" s="44"/>
      <c r="X64" s="118"/>
    </row>
    <row r="65" spans="1:24" s="8" customFormat="1" ht="15" customHeight="1">
      <c r="A65" s="136">
        <v>8</v>
      </c>
      <c r="B65" s="303" t="s">
        <v>153</v>
      </c>
      <c r="C65" s="304"/>
      <c r="D65" s="305"/>
      <c r="E65" s="128"/>
      <c r="F65" s="93" t="s">
        <v>45</v>
      </c>
      <c r="G65" s="94">
        <v>6</v>
      </c>
      <c r="H65" s="44">
        <v>500</v>
      </c>
      <c r="I65" s="118">
        <f t="shared" si="2"/>
        <v>3000</v>
      </c>
      <c r="J65" s="128"/>
      <c r="K65" s="245"/>
      <c r="L65" s="246">
        <v>0</v>
      </c>
      <c r="M65" s="247"/>
      <c r="N65" s="248">
        <f t="shared" si="3"/>
        <v>0</v>
      </c>
      <c r="O65" s="128"/>
      <c r="P65" s="93"/>
      <c r="Q65" s="27">
        <v>0</v>
      </c>
      <c r="R65" s="202"/>
      <c r="S65" s="118"/>
      <c r="T65" s="128"/>
      <c r="U65" s="93"/>
      <c r="V65" s="94"/>
      <c r="W65" s="44"/>
      <c r="X65" s="118"/>
    </row>
    <row r="66" spans="1:24" s="8" customFormat="1" ht="15" customHeight="1">
      <c r="A66" s="136">
        <v>9</v>
      </c>
      <c r="B66" s="285" t="s">
        <v>154</v>
      </c>
      <c r="C66" s="286"/>
      <c r="D66" s="287"/>
      <c r="E66" s="128"/>
      <c r="F66" s="93" t="s">
        <v>45</v>
      </c>
      <c r="G66" s="94">
        <v>8</v>
      </c>
      <c r="H66" s="44">
        <v>2500</v>
      </c>
      <c r="I66" s="118">
        <f t="shared" si="2"/>
        <v>20000</v>
      </c>
      <c r="J66" s="128"/>
      <c r="K66" s="245"/>
      <c r="L66" s="246">
        <v>0</v>
      </c>
      <c r="M66" s="247"/>
      <c r="N66" s="248">
        <f t="shared" si="3"/>
        <v>0</v>
      </c>
      <c r="O66" s="128"/>
      <c r="P66" s="93"/>
      <c r="Q66" s="27">
        <v>0</v>
      </c>
      <c r="R66" s="201"/>
      <c r="S66" s="118"/>
      <c r="T66" s="128"/>
      <c r="U66" s="93"/>
      <c r="V66" s="94"/>
      <c r="W66" s="44"/>
      <c r="X66" s="118"/>
    </row>
    <row r="67" spans="1:24" s="8" customFormat="1" ht="15" customHeight="1">
      <c r="A67" s="136">
        <v>10</v>
      </c>
      <c r="B67" s="285" t="s">
        <v>155</v>
      </c>
      <c r="C67" s="286"/>
      <c r="D67" s="287"/>
      <c r="E67" s="128"/>
      <c r="F67" s="93" t="s">
        <v>45</v>
      </c>
      <c r="G67" s="94">
        <v>32</v>
      </c>
      <c r="H67" s="44">
        <v>50</v>
      </c>
      <c r="I67" s="118">
        <f t="shared" si="2"/>
        <v>1600</v>
      </c>
      <c r="J67" s="128"/>
      <c r="K67" s="93"/>
      <c r="L67" s="94">
        <v>0</v>
      </c>
      <c r="M67" s="44"/>
      <c r="N67" s="118">
        <f t="shared" si="3"/>
        <v>0</v>
      </c>
      <c r="O67" s="128"/>
      <c r="P67" s="93"/>
      <c r="Q67" s="27">
        <v>0</v>
      </c>
      <c r="R67" s="202"/>
      <c r="S67" s="118"/>
      <c r="T67" s="128"/>
      <c r="U67" s="93"/>
      <c r="V67" s="94"/>
      <c r="W67" s="44"/>
      <c r="X67" s="118"/>
    </row>
    <row r="68" spans="1:24" s="8" customFormat="1" ht="15" customHeight="1">
      <c r="A68" s="136">
        <v>11</v>
      </c>
      <c r="B68" s="285" t="s">
        <v>156</v>
      </c>
      <c r="C68" s="286"/>
      <c r="D68" s="287"/>
      <c r="E68" s="128"/>
      <c r="F68" s="93" t="s">
        <v>45</v>
      </c>
      <c r="G68" s="94">
        <v>64</v>
      </c>
      <c r="H68" s="44">
        <v>1000</v>
      </c>
      <c r="I68" s="118">
        <f t="shared" si="2"/>
        <v>64000</v>
      </c>
      <c r="J68" s="128"/>
      <c r="K68" s="93" t="s">
        <v>45</v>
      </c>
      <c r="L68" s="94">
        <v>4</v>
      </c>
      <c r="M68" s="44">
        <v>40.799999999999997</v>
      </c>
      <c r="N68" s="118">
        <f t="shared" si="3"/>
        <v>163.19999999999999</v>
      </c>
      <c r="O68" s="128"/>
      <c r="P68" s="93"/>
      <c r="Q68" s="27">
        <v>0</v>
      </c>
      <c r="R68" s="202"/>
      <c r="S68" s="118"/>
      <c r="T68" s="128"/>
      <c r="U68" s="93"/>
      <c r="V68" s="94"/>
      <c r="W68" s="44"/>
      <c r="X68" s="118"/>
    </row>
    <row r="69" spans="1:24" s="8" customFormat="1" ht="15" customHeight="1">
      <c r="A69" s="136">
        <v>12</v>
      </c>
      <c r="B69" s="285" t="s">
        <v>157</v>
      </c>
      <c r="C69" s="286"/>
      <c r="D69" s="287"/>
      <c r="E69" s="128"/>
      <c r="F69" s="93" t="s">
        <v>45</v>
      </c>
      <c r="G69" s="94">
        <v>32</v>
      </c>
      <c r="H69" s="44">
        <v>800</v>
      </c>
      <c r="I69" s="118">
        <f t="shared" si="2"/>
        <v>25600</v>
      </c>
      <c r="J69" s="128"/>
      <c r="K69" s="93"/>
      <c r="L69" s="94">
        <v>0</v>
      </c>
      <c r="M69" s="44"/>
      <c r="N69" s="118">
        <f t="shared" si="3"/>
        <v>0</v>
      </c>
      <c r="O69" s="128"/>
      <c r="P69" s="93"/>
      <c r="Q69" s="27">
        <v>0</v>
      </c>
      <c r="R69" s="201"/>
      <c r="S69" s="118"/>
      <c r="T69" s="128"/>
      <c r="U69" s="93"/>
      <c r="V69" s="94"/>
      <c r="W69" s="44"/>
      <c r="X69" s="118"/>
    </row>
    <row r="70" spans="1:24" s="8" customFormat="1" ht="15" customHeight="1">
      <c r="A70" s="136">
        <v>13</v>
      </c>
      <c r="B70" s="285" t="s">
        <v>158</v>
      </c>
      <c r="C70" s="286"/>
      <c r="D70" s="287"/>
      <c r="E70" s="128"/>
      <c r="F70" s="93" t="s">
        <v>45</v>
      </c>
      <c r="G70" s="94">
        <v>64</v>
      </c>
      <c r="H70" s="44">
        <v>30</v>
      </c>
      <c r="I70" s="118">
        <f t="shared" si="2"/>
        <v>1920</v>
      </c>
      <c r="J70" s="128"/>
      <c r="K70" s="93" t="s">
        <v>45</v>
      </c>
      <c r="L70" s="94">
        <v>24</v>
      </c>
      <c r="M70" s="44">
        <v>22.68</v>
      </c>
      <c r="N70" s="118">
        <f t="shared" ref="N70:N73" si="4">M70*L70</f>
        <v>544.31999999999994</v>
      </c>
      <c r="O70" s="128"/>
      <c r="P70" s="93"/>
      <c r="Q70" s="27">
        <v>0</v>
      </c>
      <c r="R70" s="202"/>
      <c r="S70" s="118"/>
      <c r="T70" s="128"/>
      <c r="U70" s="93"/>
      <c r="V70" s="94"/>
      <c r="W70" s="44"/>
      <c r="X70" s="118"/>
    </row>
    <row r="71" spans="1:24" s="8" customFormat="1" ht="15" customHeight="1">
      <c r="A71" s="136">
        <v>14</v>
      </c>
      <c r="B71" s="285" t="s">
        <v>159</v>
      </c>
      <c r="C71" s="286"/>
      <c r="D71" s="287"/>
      <c r="E71" s="128"/>
      <c r="F71" s="93" t="s">
        <v>45</v>
      </c>
      <c r="G71" s="94">
        <v>32</v>
      </c>
      <c r="H71" s="44">
        <v>60</v>
      </c>
      <c r="I71" s="118">
        <f t="shared" si="2"/>
        <v>1920</v>
      </c>
      <c r="J71" s="128"/>
      <c r="K71" s="93"/>
      <c r="L71" s="94">
        <v>0</v>
      </c>
      <c r="M71" s="44"/>
      <c r="N71" s="118">
        <f t="shared" si="4"/>
        <v>0</v>
      </c>
      <c r="O71" s="128"/>
      <c r="P71" s="93"/>
      <c r="Q71" s="27">
        <v>0</v>
      </c>
      <c r="S71" s="118"/>
      <c r="T71" s="128"/>
      <c r="U71" s="93"/>
      <c r="V71" s="94"/>
      <c r="W71" s="44"/>
      <c r="X71" s="118"/>
    </row>
    <row r="72" spans="1:24" s="8" customFormat="1" ht="15.75" customHeight="1">
      <c r="A72" s="136">
        <v>15</v>
      </c>
      <c r="B72" s="285" t="s">
        <v>160</v>
      </c>
      <c r="C72" s="286"/>
      <c r="D72" s="287"/>
      <c r="E72" s="128"/>
      <c r="F72" s="93" t="s">
        <v>45</v>
      </c>
      <c r="G72" s="94">
        <v>32</v>
      </c>
      <c r="H72" s="44">
        <v>35</v>
      </c>
      <c r="I72" s="118">
        <f t="shared" si="2"/>
        <v>1120</v>
      </c>
      <c r="J72" s="128"/>
      <c r="K72" s="93"/>
      <c r="L72" s="94">
        <v>0</v>
      </c>
      <c r="M72" s="44"/>
      <c r="N72" s="118">
        <f t="shared" si="4"/>
        <v>0</v>
      </c>
      <c r="O72" s="128"/>
      <c r="P72" s="93"/>
      <c r="Q72" s="27">
        <v>0</v>
      </c>
      <c r="R72" s="202"/>
      <c r="S72" s="118"/>
      <c r="T72" s="128"/>
      <c r="U72" s="93"/>
      <c r="V72" s="94"/>
      <c r="W72" s="44"/>
      <c r="X72" s="118"/>
    </row>
    <row r="73" spans="1:24" s="8" customFormat="1" ht="15" customHeight="1">
      <c r="A73" s="136">
        <v>16</v>
      </c>
      <c r="B73" s="285" t="s">
        <v>161</v>
      </c>
      <c r="C73" s="286"/>
      <c r="D73" s="287"/>
      <c r="E73" s="128"/>
      <c r="F73" s="93" t="s">
        <v>45</v>
      </c>
      <c r="G73" s="94">
        <v>32</v>
      </c>
      <c r="H73" s="44">
        <v>40</v>
      </c>
      <c r="I73" s="118">
        <f t="shared" si="2"/>
        <v>1280</v>
      </c>
      <c r="J73" s="128"/>
      <c r="K73" s="93"/>
      <c r="L73" s="94">
        <v>0</v>
      </c>
      <c r="M73" s="44"/>
      <c r="N73" s="118">
        <f t="shared" si="4"/>
        <v>0</v>
      </c>
      <c r="O73" s="128"/>
      <c r="P73" s="93"/>
      <c r="Q73" s="27">
        <v>0</v>
      </c>
      <c r="R73" s="202"/>
      <c r="S73" s="118"/>
      <c r="T73" s="128"/>
      <c r="U73" s="93"/>
      <c r="V73" s="94"/>
      <c r="W73" s="44"/>
      <c r="X73" s="118"/>
    </row>
    <row r="74" spans="1:24" s="8" customFormat="1" ht="17.25" customHeight="1">
      <c r="A74" s="136">
        <v>17</v>
      </c>
      <c r="B74" s="285" t="s">
        <v>162</v>
      </c>
      <c r="C74" s="286"/>
      <c r="D74" s="287"/>
      <c r="E74" s="128"/>
      <c r="F74" s="93" t="s">
        <v>45</v>
      </c>
      <c r="G74" s="94">
        <v>4</v>
      </c>
      <c r="H74" s="44">
        <v>20</v>
      </c>
      <c r="I74" s="118">
        <f t="shared" si="2"/>
        <v>80</v>
      </c>
      <c r="J74" s="128"/>
      <c r="K74" s="93"/>
      <c r="L74" s="94">
        <v>0</v>
      </c>
      <c r="M74" s="44"/>
      <c r="N74" s="118"/>
      <c r="O74" s="128"/>
      <c r="P74" s="93"/>
      <c r="Q74" s="27">
        <v>0</v>
      </c>
      <c r="R74" s="202"/>
      <c r="S74" s="118"/>
      <c r="T74" s="128"/>
      <c r="U74" s="93"/>
      <c r="V74" s="94"/>
      <c r="W74" s="44"/>
      <c r="X74" s="118"/>
    </row>
    <row r="75" spans="1:24" s="8" customFormat="1" ht="15" customHeight="1">
      <c r="A75" s="136">
        <v>18</v>
      </c>
      <c r="B75" s="285" t="s">
        <v>163</v>
      </c>
      <c r="C75" s="286"/>
      <c r="D75" s="287"/>
      <c r="E75" s="128"/>
      <c r="F75" s="93" t="s">
        <v>45</v>
      </c>
      <c r="G75" s="94">
        <v>4</v>
      </c>
      <c r="H75" s="44">
        <v>900</v>
      </c>
      <c r="I75" s="44">
        <f t="shared" si="2"/>
        <v>3600</v>
      </c>
      <c r="J75" s="128"/>
      <c r="K75" s="93"/>
      <c r="L75" s="94">
        <v>0</v>
      </c>
      <c r="M75" s="44"/>
      <c r="N75" s="118"/>
      <c r="O75" s="128"/>
      <c r="P75" s="93"/>
      <c r="Q75" s="27">
        <v>0</v>
      </c>
      <c r="R75" s="202"/>
      <c r="S75" s="118"/>
      <c r="T75" s="128"/>
      <c r="U75" s="93"/>
      <c r="V75" s="94"/>
      <c r="W75" s="44"/>
      <c r="X75" s="118"/>
    </row>
    <row r="76" spans="1:24" s="8" customFormat="1" ht="15" customHeight="1">
      <c r="A76" s="136">
        <v>19</v>
      </c>
      <c r="B76" s="285" t="s">
        <v>164</v>
      </c>
      <c r="C76" s="286" t="s">
        <v>164</v>
      </c>
      <c r="D76" s="287" t="s">
        <v>164</v>
      </c>
      <c r="E76" s="128"/>
      <c r="F76" s="93" t="s">
        <v>45</v>
      </c>
      <c r="G76" s="94">
        <v>4</v>
      </c>
      <c r="H76" s="44">
        <v>600</v>
      </c>
      <c r="I76" s="44">
        <f t="shared" si="2"/>
        <v>2400</v>
      </c>
      <c r="J76" s="128"/>
      <c r="K76" s="93"/>
      <c r="L76" s="94">
        <v>0</v>
      </c>
      <c r="M76" s="44"/>
      <c r="N76" s="118"/>
      <c r="O76" s="128"/>
      <c r="P76" s="93"/>
      <c r="Q76" s="27">
        <v>0</v>
      </c>
      <c r="R76" s="202"/>
      <c r="S76" s="118"/>
      <c r="T76" s="128"/>
      <c r="U76" s="93"/>
      <c r="V76" s="94"/>
      <c r="W76" s="44"/>
      <c r="X76" s="118"/>
    </row>
    <row r="77" spans="1:24" s="8" customFormat="1" ht="15" customHeight="1">
      <c r="A77" s="136">
        <v>20</v>
      </c>
      <c r="B77" s="285" t="s">
        <v>165</v>
      </c>
      <c r="C77" s="286" t="s">
        <v>166</v>
      </c>
      <c r="D77" s="287" t="s">
        <v>166</v>
      </c>
      <c r="E77" s="128"/>
      <c r="F77" s="93" t="s">
        <v>72</v>
      </c>
      <c r="G77" s="94">
        <v>1</v>
      </c>
      <c r="H77" s="44">
        <v>12000</v>
      </c>
      <c r="I77" s="44">
        <f>H77*G77</f>
        <v>12000</v>
      </c>
      <c r="J77" s="128"/>
      <c r="K77" s="93"/>
      <c r="L77" s="94">
        <v>0</v>
      </c>
      <c r="M77" s="44"/>
      <c r="N77" s="118"/>
      <c r="O77" s="128"/>
      <c r="P77" s="93"/>
      <c r="Q77" s="27">
        <v>0</v>
      </c>
      <c r="R77" s="202"/>
      <c r="S77" s="118"/>
      <c r="T77" s="128"/>
      <c r="U77" s="93"/>
      <c r="V77" s="94"/>
      <c r="W77" s="44"/>
      <c r="X77" s="118"/>
    </row>
    <row r="78" spans="1:24" s="8" customFormat="1" ht="15" customHeight="1">
      <c r="A78" s="136">
        <v>21</v>
      </c>
      <c r="B78" s="285" t="s">
        <v>167</v>
      </c>
      <c r="C78" s="286" t="s">
        <v>168</v>
      </c>
      <c r="D78" s="287" t="s">
        <v>168</v>
      </c>
      <c r="E78" s="128"/>
      <c r="F78" s="93" t="s">
        <v>12</v>
      </c>
      <c r="G78" s="94">
        <v>1</v>
      </c>
      <c r="H78" s="44">
        <v>9000</v>
      </c>
      <c r="I78" s="44">
        <f t="shared" ref="I78:I85" si="5">H78*G78</f>
        <v>9000</v>
      </c>
      <c r="J78" s="128"/>
      <c r="K78" s="93"/>
      <c r="L78" s="94">
        <v>0</v>
      </c>
      <c r="M78" s="123"/>
      <c r="N78" s="119"/>
      <c r="O78" s="128"/>
      <c r="P78" s="93"/>
      <c r="Q78" s="27">
        <v>0</v>
      </c>
      <c r="R78" s="123"/>
      <c r="S78" s="119"/>
      <c r="T78" s="128"/>
      <c r="U78" s="93"/>
      <c r="V78" s="94"/>
      <c r="W78" s="123"/>
      <c r="X78" s="119"/>
    </row>
    <row r="79" spans="1:24" s="8" customFormat="1" ht="15" customHeight="1">
      <c r="A79" s="136">
        <v>22</v>
      </c>
      <c r="B79" s="285" t="s">
        <v>169</v>
      </c>
      <c r="C79" s="286"/>
      <c r="D79" s="287"/>
      <c r="E79" s="128"/>
      <c r="F79" s="93" t="s">
        <v>12</v>
      </c>
      <c r="G79" s="94">
        <v>1</v>
      </c>
      <c r="H79" s="44">
        <v>10000</v>
      </c>
      <c r="I79" s="44">
        <f>H79*G79</f>
        <v>10000</v>
      </c>
      <c r="J79" s="128"/>
      <c r="K79" s="93"/>
      <c r="L79" s="94">
        <v>0</v>
      </c>
      <c r="M79" s="123"/>
      <c r="N79" s="119"/>
      <c r="O79" s="128"/>
      <c r="P79" s="93"/>
      <c r="Q79" s="27">
        <v>0</v>
      </c>
      <c r="R79" s="123"/>
      <c r="S79" s="119"/>
      <c r="T79" s="128"/>
      <c r="U79" s="93"/>
      <c r="V79" s="94"/>
      <c r="W79" s="123"/>
      <c r="X79" s="119"/>
    </row>
    <row r="80" spans="1:24" s="8" customFormat="1" ht="15" customHeight="1">
      <c r="A80" s="136">
        <v>23</v>
      </c>
      <c r="B80" s="285" t="s">
        <v>170</v>
      </c>
      <c r="C80" s="286"/>
      <c r="D80" s="287"/>
      <c r="E80" s="128"/>
      <c r="F80" s="93" t="s">
        <v>72</v>
      </c>
      <c r="G80" s="94">
        <v>2</v>
      </c>
      <c r="H80" s="44">
        <v>5000</v>
      </c>
      <c r="I80" s="44">
        <f t="shared" si="5"/>
        <v>10000</v>
      </c>
      <c r="J80" s="128"/>
      <c r="K80" s="93"/>
      <c r="L80" s="94">
        <v>0</v>
      </c>
      <c r="M80" s="123"/>
      <c r="N80" s="118"/>
      <c r="O80" s="128"/>
      <c r="P80" s="93"/>
      <c r="Q80" s="27">
        <v>0</v>
      </c>
      <c r="R80" s="123"/>
      <c r="S80" s="118"/>
      <c r="T80" s="128"/>
      <c r="U80" s="93"/>
      <c r="V80" s="94"/>
      <c r="W80" s="123"/>
      <c r="X80" s="118"/>
    </row>
    <row r="81" spans="1:24" s="8" customFormat="1" ht="15" customHeight="1">
      <c r="A81" s="136">
        <v>24</v>
      </c>
      <c r="B81" s="285" t="s">
        <v>150</v>
      </c>
      <c r="C81" s="286"/>
      <c r="D81" s="287"/>
      <c r="E81" s="128"/>
      <c r="F81" s="93" t="s">
        <v>72</v>
      </c>
      <c r="G81" s="94">
        <v>1</v>
      </c>
      <c r="H81" s="44">
        <v>15000</v>
      </c>
      <c r="I81" s="118">
        <f t="shared" si="5"/>
        <v>15000</v>
      </c>
      <c r="J81" s="128"/>
      <c r="K81" s="93"/>
      <c r="L81" s="94">
        <v>0</v>
      </c>
      <c r="M81" s="44"/>
      <c r="N81" s="118"/>
      <c r="O81" s="128"/>
      <c r="P81" s="93"/>
      <c r="Q81" s="27">
        <v>0</v>
      </c>
      <c r="R81" s="202"/>
      <c r="S81" s="118"/>
      <c r="T81" s="128"/>
      <c r="U81" s="93"/>
      <c r="V81" s="94"/>
      <c r="W81" s="44"/>
      <c r="X81" s="118"/>
    </row>
    <row r="82" spans="1:24" s="8" customFormat="1" ht="15" customHeight="1">
      <c r="A82" s="136">
        <v>25</v>
      </c>
      <c r="B82" s="285" t="s">
        <v>171</v>
      </c>
      <c r="C82" s="286"/>
      <c r="D82" s="287"/>
      <c r="E82" s="128"/>
      <c r="F82" s="93" t="s">
        <v>72</v>
      </c>
      <c r="G82" s="94">
        <v>2</v>
      </c>
      <c r="H82" s="44">
        <v>2500</v>
      </c>
      <c r="I82" s="118">
        <f t="shared" si="5"/>
        <v>5000</v>
      </c>
      <c r="J82" s="128"/>
      <c r="K82" s="93"/>
      <c r="L82" s="94">
        <v>0</v>
      </c>
      <c r="M82" s="44"/>
      <c r="N82" s="118"/>
      <c r="O82" s="128"/>
      <c r="P82" s="93"/>
      <c r="Q82" s="27">
        <v>0</v>
      </c>
      <c r="R82" s="202"/>
      <c r="S82" s="118"/>
      <c r="T82" s="128"/>
      <c r="U82" s="93"/>
      <c r="V82" s="94"/>
      <c r="W82" s="44"/>
      <c r="X82" s="118"/>
    </row>
    <row r="83" spans="1:24" s="8" customFormat="1" ht="15" customHeight="1">
      <c r="A83" s="136">
        <v>26</v>
      </c>
      <c r="B83" s="285" t="s">
        <v>172</v>
      </c>
      <c r="C83" s="286"/>
      <c r="D83" s="287"/>
      <c r="E83" s="128"/>
      <c r="F83" s="93" t="s">
        <v>72</v>
      </c>
      <c r="G83" s="94">
        <v>1</v>
      </c>
      <c r="H83" s="44">
        <v>5000</v>
      </c>
      <c r="I83" s="118">
        <f t="shared" si="5"/>
        <v>5000</v>
      </c>
      <c r="J83" s="128"/>
      <c r="K83" s="93"/>
      <c r="L83" s="94">
        <v>0</v>
      </c>
      <c r="M83" s="44"/>
      <c r="N83" s="118"/>
      <c r="O83" s="128"/>
      <c r="P83" s="44"/>
      <c r="Q83" s="27">
        <v>0</v>
      </c>
      <c r="R83" s="44"/>
      <c r="S83" s="118"/>
      <c r="T83" s="128"/>
      <c r="U83" s="93"/>
      <c r="V83" s="94"/>
      <c r="W83" s="44"/>
      <c r="X83" s="118"/>
    </row>
    <row r="84" spans="1:24" s="8" customFormat="1" ht="15" customHeight="1">
      <c r="A84" s="230">
        <v>27</v>
      </c>
      <c r="B84" s="285" t="s">
        <v>207</v>
      </c>
      <c r="C84" s="286"/>
      <c r="D84" s="287"/>
      <c r="E84" s="128"/>
      <c r="F84" s="93"/>
      <c r="G84" s="94"/>
      <c r="H84" s="44"/>
      <c r="I84" s="118"/>
      <c r="J84" s="128"/>
      <c r="K84" s="93"/>
      <c r="L84" s="94"/>
      <c r="M84" s="44"/>
      <c r="N84" s="118"/>
      <c r="O84" s="128"/>
      <c r="P84" s="233" t="s">
        <v>222</v>
      </c>
      <c r="Q84" s="94">
        <v>4</v>
      </c>
      <c r="R84" s="44">
        <v>16510</v>
      </c>
      <c r="S84" s="118">
        <f t="shared" ref="S84:S101" si="6">R84*Q84</f>
        <v>66040</v>
      </c>
      <c r="T84" s="128"/>
      <c r="U84" s="93"/>
      <c r="V84" s="94"/>
      <c r="W84" s="44"/>
      <c r="X84" s="118"/>
    </row>
    <row r="85" spans="1:24" s="8" customFormat="1" ht="15" customHeight="1">
      <c r="A85" s="136">
        <v>28</v>
      </c>
      <c r="B85" s="285" t="s">
        <v>208</v>
      </c>
      <c r="C85" s="286"/>
      <c r="D85" s="287"/>
      <c r="E85" s="128"/>
      <c r="F85" s="93"/>
      <c r="G85" s="94"/>
      <c r="H85" s="44"/>
      <c r="I85" s="118">
        <f t="shared" si="5"/>
        <v>0</v>
      </c>
      <c r="J85" s="128"/>
      <c r="K85" s="93"/>
      <c r="L85" s="94"/>
      <c r="M85" s="44"/>
      <c r="N85" s="118"/>
      <c r="O85" s="128"/>
      <c r="P85" s="233" t="s">
        <v>222</v>
      </c>
      <c r="Q85" s="94">
        <v>6</v>
      </c>
      <c r="R85" s="44">
        <v>8300</v>
      </c>
      <c r="S85" s="118">
        <f t="shared" si="6"/>
        <v>49800</v>
      </c>
      <c r="T85" s="128"/>
      <c r="U85" s="93"/>
      <c r="V85" s="94"/>
      <c r="W85" s="44"/>
      <c r="X85" s="118"/>
    </row>
    <row r="86" spans="1:24" s="8" customFormat="1" ht="15" customHeight="1">
      <c r="A86" s="136">
        <v>29</v>
      </c>
      <c r="B86" s="285" t="s">
        <v>209</v>
      </c>
      <c r="C86" s="286"/>
      <c r="D86" s="287"/>
      <c r="E86" s="128"/>
      <c r="F86" s="93"/>
      <c r="G86" s="94"/>
      <c r="H86" s="44"/>
      <c r="I86" s="118"/>
      <c r="J86" s="128"/>
      <c r="K86" s="93"/>
      <c r="L86" s="94"/>
      <c r="M86" s="44"/>
      <c r="N86" s="118"/>
      <c r="O86" s="128"/>
      <c r="P86" s="233" t="s">
        <v>131</v>
      </c>
      <c r="Q86" s="94">
        <v>9</v>
      </c>
      <c r="R86" s="44">
        <v>3950</v>
      </c>
      <c r="S86" s="118">
        <f t="shared" si="6"/>
        <v>35550</v>
      </c>
      <c r="T86" s="128"/>
      <c r="U86" s="93"/>
      <c r="V86" s="94"/>
      <c r="W86" s="44"/>
      <c r="X86" s="118"/>
    </row>
    <row r="87" spans="1:24" s="8" customFormat="1" ht="15" customHeight="1">
      <c r="A87" s="136">
        <v>30</v>
      </c>
      <c r="B87" s="285" t="s">
        <v>210</v>
      </c>
      <c r="C87" s="286"/>
      <c r="D87" s="287"/>
      <c r="E87" s="128"/>
      <c r="F87" s="93"/>
      <c r="G87" s="94"/>
      <c r="H87" s="44"/>
      <c r="I87" s="118"/>
      <c r="J87" s="128"/>
      <c r="K87" s="93"/>
      <c r="L87" s="94"/>
      <c r="M87" s="44"/>
      <c r="N87" s="118"/>
      <c r="O87" s="128"/>
      <c r="P87" s="233" t="s">
        <v>131</v>
      </c>
      <c r="Q87" s="94">
        <v>18</v>
      </c>
      <c r="R87" s="44">
        <v>2350</v>
      </c>
      <c r="S87" s="118">
        <f t="shared" si="6"/>
        <v>42300</v>
      </c>
      <c r="T87" s="128"/>
      <c r="U87" s="93"/>
      <c r="V87" s="94"/>
      <c r="W87" s="44"/>
      <c r="X87" s="118"/>
    </row>
    <row r="88" spans="1:24" s="8" customFormat="1" ht="15" customHeight="1">
      <c r="A88" s="136">
        <v>31</v>
      </c>
      <c r="B88" s="303" t="s">
        <v>211</v>
      </c>
      <c r="C88" s="304"/>
      <c r="D88" s="305"/>
      <c r="E88" s="128"/>
      <c r="F88" s="93"/>
      <c r="G88" s="94"/>
      <c r="H88" s="44"/>
      <c r="I88" s="118"/>
      <c r="J88" s="128"/>
      <c r="K88" s="245"/>
      <c r="L88" s="246"/>
      <c r="M88" s="247"/>
      <c r="N88" s="248"/>
      <c r="O88" s="128"/>
      <c r="P88" s="233" t="s">
        <v>131</v>
      </c>
      <c r="Q88" s="94">
        <v>2</v>
      </c>
      <c r="R88" s="44">
        <v>4675</v>
      </c>
      <c r="S88" s="118">
        <f t="shared" si="6"/>
        <v>9350</v>
      </c>
      <c r="T88" s="128"/>
      <c r="U88" s="93"/>
      <c r="V88" s="94"/>
      <c r="W88" s="44"/>
      <c r="X88" s="118"/>
    </row>
    <row r="89" spans="1:24" s="8" customFormat="1" ht="15" customHeight="1">
      <c r="A89" s="136">
        <v>32</v>
      </c>
      <c r="B89" s="303" t="s">
        <v>212</v>
      </c>
      <c r="C89" s="304"/>
      <c r="D89" s="305"/>
      <c r="E89" s="128"/>
      <c r="F89" s="93"/>
      <c r="G89" s="94"/>
      <c r="H89" s="44"/>
      <c r="I89" s="118"/>
      <c r="J89" s="128"/>
      <c r="K89" s="245" t="s">
        <v>222</v>
      </c>
      <c r="L89" s="249">
        <v>0.25</v>
      </c>
      <c r="M89" s="247">
        <v>15000</v>
      </c>
      <c r="N89" s="248">
        <f t="shared" ref="N89:N96" si="7">M89*L89</f>
        <v>3750</v>
      </c>
      <c r="O89" s="128"/>
      <c r="P89" s="93" t="s">
        <v>222</v>
      </c>
      <c r="Q89" s="94">
        <v>1</v>
      </c>
      <c r="R89" s="44">
        <v>9400</v>
      </c>
      <c r="S89" s="118">
        <f t="shared" si="6"/>
        <v>9400</v>
      </c>
      <c r="T89" s="128"/>
      <c r="U89" s="93"/>
      <c r="V89" s="94"/>
      <c r="W89" s="44"/>
      <c r="X89" s="118"/>
    </row>
    <row r="90" spans="1:24" s="8" customFormat="1" ht="15" customHeight="1">
      <c r="A90" s="136">
        <v>33</v>
      </c>
      <c r="B90" s="303" t="s">
        <v>213</v>
      </c>
      <c r="C90" s="304"/>
      <c r="D90" s="305"/>
      <c r="E90" s="128"/>
      <c r="F90" s="93"/>
      <c r="G90" s="94"/>
      <c r="H90" s="44"/>
      <c r="I90" s="118"/>
      <c r="J90" s="128"/>
      <c r="K90" s="245"/>
      <c r="L90" s="246"/>
      <c r="M90" s="247"/>
      <c r="N90" s="248">
        <f t="shared" si="7"/>
        <v>0</v>
      </c>
      <c r="O90" s="128"/>
      <c r="P90" s="93" t="s">
        <v>222</v>
      </c>
      <c r="Q90" s="232">
        <v>0.5</v>
      </c>
      <c r="R90" s="44">
        <v>34600</v>
      </c>
      <c r="S90" s="118">
        <f t="shared" si="6"/>
        <v>17300</v>
      </c>
      <c r="T90" s="128"/>
      <c r="U90" s="93"/>
      <c r="V90" s="94"/>
      <c r="W90" s="44"/>
      <c r="X90" s="118"/>
    </row>
    <row r="91" spans="1:24" s="8" customFormat="1" ht="15" customHeight="1">
      <c r="A91" s="136">
        <v>34</v>
      </c>
      <c r="B91" s="303" t="s">
        <v>214</v>
      </c>
      <c r="C91" s="304"/>
      <c r="D91" s="305"/>
      <c r="E91" s="128"/>
      <c r="F91" s="93"/>
      <c r="G91" s="94"/>
      <c r="H91" s="44"/>
      <c r="I91" s="118"/>
      <c r="J91" s="128"/>
      <c r="K91" s="245"/>
      <c r="L91" s="246"/>
      <c r="M91" s="247"/>
      <c r="N91" s="248">
        <f t="shared" si="7"/>
        <v>0</v>
      </c>
      <c r="O91" s="128"/>
      <c r="P91" s="93" t="s">
        <v>131</v>
      </c>
      <c r="Q91" s="94">
        <v>2</v>
      </c>
      <c r="R91" s="44">
        <v>1900</v>
      </c>
      <c r="S91" s="118">
        <f t="shared" si="6"/>
        <v>3800</v>
      </c>
      <c r="T91" s="128"/>
      <c r="U91" s="93"/>
      <c r="V91" s="94"/>
      <c r="W91" s="44"/>
      <c r="X91" s="118"/>
    </row>
    <row r="92" spans="1:24" s="8" customFormat="1" ht="15" customHeight="1">
      <c r="A92" s="136">
        <v>35</v>
      </c>
      <c r="B92" s="303" t="s">
        <v>215</v>
      </c>
      <c r="C92" s="304"/>
      <c r="D92" s="305"/>
      <c r="E92" s="128"/>
      <c r="F92" s="93"/>
      <c r="G92" s="94"/>
      <c r="H92" s="44"/>
      <c r="I92" s="118"/>
      <c r="J92" s="128"/>
      <c r="K92" s="245"/>
      <c r="L92" s="246"/>
      <c r="M92" s="247"/>
      <c r="N92" s="248">
        <f t="shared" si="7"/>
        <v>0</v>
      </c>
      <c r="O92" s="128"/>
      <c r="P92" s="93" t="s">
        <v>223</v>
      </c>
      <c r="Q92" s="94">
        <v>12</v>
      </c>
      <c r="R92" s="44">
        <v>1100</v>
      </c>
      <c r="S92" s="118">
        <f t="shared" si="6"/>
        <v>13200</v>
      </c>
      <c r="T92" s="128"/>
      <c r="U92" s="93"/>
      <c r="V92" s="94"/>
      <c r="W92" s="44"/>
      <c r="X92" s="118"/>
    </row>
    <row r="93" spans="1:24" s="8" customFormat="1" ht="15" customHeight="1">
      <c r="A93" s="136">
        <v>36</v>
      </c>
      <c r="B93" s="303" t="s">
        <v>216</v>
      </c>
      <c r="C93" s="304"/>
      <c r="D93" s="305"/>
      <c r="E93" s="128"/>
      <c r="F93" s="93"/>
      <c r="G93" s="94"/>
      <c r="H93" s="44"/>
      <c r="I93" s="118"/>
      <c r="J93" s="128"/>
      <c r="K93" s="245"/>
      <c r="L93" s="246"/>
      <c r="M93" s="247"/>
      <c r="N93" s="248">
        <f t="shared" si="7"/>
        <v>0</v>
      </c>
      <c r="O93" s="128"/>
      <c r="P93" s="93" t="s">
        <v>223</v>
      </c>
      <c r="Q93" s="94">
        <v>12</v>
      </c>
      <c r="R93" s="44">
        <v>1800</v>
      </c>
      <c r="S93" s="118">
        <f t="shared" si="6"/>
        <v>21600</v>
      </c>
      <c r="T93" s="128"/>
      <c r="U93" s="93"/>
      <c r="V93" s="94"/>
      <c r="W93" s="44"/>
      <c r="X93" s="118"/>
    </row>
    <row r="94" spans="1:24" s="8" customFormat="1" ht="15" customHeight="1">
      <c r="A94" s="136">
        <v>37</v>
      </c>
      <c r="B94" s="303" t="s">
        <v>217</v>
      </c>
      <c r="C94" s="304"/>
      <c r="D94" s="305"/>
      <c r="E94" s="128"/>
      <c r="F94" s="93"/>
      <c r="G94" s="94"/>
      <c r="H94" s="44"/>
      <c r="I94" s="118"/>
      <c r="J94" s="128"/>
      <c r="K94" s="245"/>
      <c r="L94" s="246"/>
      <c r="M94" s="247"/>
      <c r="N94" s="248">
        <f t="shared" si="7"/>
        <v>0</v>
      </c>
      <c r="O94" s="128"/>
      <c r="P94" s="93" t="s">
        <v>223</v>
      </c>
      <c r="Q94" s="94">
        <v>8</v>
      </c>
      <c r="R94" s="44">
        <v>5500</v>
      </c>
      <c r="S94" s="118">
        <f t="shared" si="6"/>
        <v>44000</v>
      </c>
      <c r="T94" s="128"/>
      <c r="U94" s="93"/>
      <c r="V94" s="94"/>
      <c r="W94" s="44"/>
      <c r="X94" s="118"/>
    </row>
    <row r="95" spans="1:24" s="8" customFormat="1" ht="15" customHeight="1">
      <c r="A95" s="136">
        <v>38</v>
      </c>
      <c r="B95" s="303" t="s">
        <v>218</v>
      </c>
      <c r="C95" s="304"/>
      <c r="D95" s="305"/>
      <c r="E95" s="128"/>
      <c r="F95" s="93"/>
      <c r="G95" s="94"/>
      <c r="H95" s="44"/>
      <c r="I95" s="118"/>
      <c r="J95" s="128"/>
      <c r="K95" s="245"/>
      <c r="L95" s="246"/>
      <c r="M95" s="247"/>
      <c r="N95" s="248">
        <f t="shared" si="7"/>
        <v>0</v>
      </c>
      <c r="O95" s="128"/>
      <c r="P95" s="93" t="s">
        <v>12</v>
      </c>
      <c r="Q95" s="94">
        <v>1</v>
      </c>
      <c r="R95" s="44">
        <v>8000</v>
      </c>
      <c r="S95" s="118">
        <f t="shared" si="6"/>
        <v>8000</v>
      </c>
      <c r="T95" s="128"/>
      <c r="U95" s="93"/>
      <c r="V95" s="94"/>
      <c r="W95" s="44"/>
      <c r="X95" s="118"/>
    </row>
    <row r="96" spans="1:24" s="8" customFormat="1" ht="15" customHeight="1">
      <c r="A96" s="136">
        <v>39</v>
      </c>
      <c r="B96" s="303" t="s">
        <v>219</v>
      </c>
      <c r="C96" s="304"/>
      <c r="D96" s="305"/>
      <c r="E96" s="128"/>
      <c r="F96" s="93"/>
      <c r="G96" s="94"/>
      <c r="H96" s="44"/>
      <c r="I96" s="118"/>
      <c r="J96" s="128"/>
      <c r="K96" s="245"/>
      <c r="L96" s="246"/>
      <c r="M96" s="247"/>
      <c r="N96" s="248">
        <f t="shared" si="7"/>
        <v>0</v>
      </c>
      <c r="O96" s="128"/>
      <c r="P96" s="93" t="s">
        <v>45</v>
      </c>
      <c r="Q96" s="94">
        <v>24</v>
      </c>
      <c r="R96" s="44">
        <v>250</v>
      </c>
      <c r="S96" s="118">
        <f t="shared" si="6"/>
        <v>6000</v>
      </c>
      <c r="T96" s="128"/>
      <c r="U96" s="93"/>
      <c r="V96" s="94"/>
      <c r="W96" s="44"/>
      <c r="X96" s="118"/>
    </row>
    <row r="97" spans="1:24" s="8" customFormat="1" ht="15" customHeight="1">
      <c r="A97" s="136">
        <v>40</v>
      </c>
      <c r="B97" s="303" t="s">
        <v>220</v>
      </c>
      <c r="C97" s="304"/>
      <c r="D97" s="305"/>
      <c r="E97" s="128"/>
      <c r="F97" s="93"/>
      <c r="G97" s="94"/>
      <c r="H97" s="44"/>
      <c r="I97" s="118"/>
      <c r="J97" s="128"/>
      <c r="K97" s="245"/>
      <c r="L97" s="246"/>
      <c r="M97" s="247"/>
      <c r="N97" s="248"/>
      <c r="O97" s="128"/>
      <c r="P97" s="93" t="s">
        <v>223</v>
      </c>
      <c r="Q97" s="94">
        <v>4</v>
      </c>
      <c r="R97" s="44">
        <v>14200</v>
      </c>
      <c r="S97" s="118">
        <f t="shared" si="6"/>
        <v>56800</v>
      </c>
      <c r="T97" s="128"/>
      <c r="U97" s="93"/>
      <c r="V97" s="94"/>
      <c r="W97" s="44"/>
      <c r="X97" s="118"/>
    </row>
    <row r="98" spans="1:24" s="8" customFormat="1" ht="15" customHeight="1">
      <c r="A98" s="136">
        <v>41</v>
      </c>
      <c r="B98" s="303" t="s">
        <v>221</v>
      </c>
      <c r="C98" s="304"/>
      <c r="D98" s="305"/>
      <c r="E98" s="128"/>
      <c r="F98" s="93"/>
      <c r="G98" s="94"/>
      <c r="H98" s="44"/>
      <c r="I98" s="118"/>
      <c r="J98" s="128"/>
      <c r="K98" s="245"/>
      <c r="L98" s="246"/>
      <c r="M98" s="247"/>
      <c r="N98" s="248"/>
      <c r="O98" s="128"/>
      <c r="P98" s="93" t="s">
        <v>222</v>
      </c>
      <c r="Q98" s="94">
        <v>4</v>
      </c>
      <c r="R98" s="44">
        <v>6200</v>
      </c>
      <c r="S98" s="118">
        <f t="shared" si="6"/>
        <v>24800</v>
      </c>
      <c r="T98" s="128"/>
      <c r="U98" s="93"/>
      <c r="V98" s="94"/>
      <c r="W98" s="44"/>
      <c r="X98" s="118"/>
    </row>
    <row r="99" spans="1:24" s="8" customFormat="1" ht="15" customHeight="1">
      <c r="A99" s="136">
        <v>42</v>
      </c>
      <c r="B99" s="303" t="s">
        <v>232</v>
      </c>
      <c r="C99" s="304" t="s">
        <v>166</v>
      </c>
      <c r="D99" s="305" t="s">
        <v>166</v>
      </c>
      <c r="E99" s="128"/>
      <c r="F99" s="93"/>
      <c r="G99" s="94"/>
      <c r="H99" s="44"/>
      <c r="I99" s="118"/>
      <c r="J99" s="128"/>
      <c r="K99" s="245" t="s">
        <v>131</v>
      </c>
      <c r="L99" s="246">
        <v>3</v>
      </c>
      <c r="M99" s="247">
        <v>1900.8</v>
      </c>
      <c r="N99" s="248">
        <f t="shared" ref="N99:N122" si="8">M99*L99</f>
        <v>5702.4</v>
      </c>
      <c r="O99" s="128"/>
      <c r="P99" s="93"/>
      <c r="Q99" s="94"/>
      <c r="R99" s="203"/>
      <c r="S99" s="118">
        <f t="shared" si="6"/>
        <v>0</v>
      </c>
      <c r="T99" s="128"/>
      <c r="U99" s="93"/>
      <c r="V99" s="94"/>
      <c r="W99" s="44"/>
      <c r="X99" s="118"/>
    </row>
    <row r="100" spans="1:24" s="8" customFormat="1" ht="15" customHeight="1">
      <c r="A100" s="136">
        <v>43</v>
      </c>
      <c r="B100" s="303" t="s">
        <v>233</v>
      </c>
      <c r="C100" s="304" t="s">
        <v>166</v>
      </c>
      <c r="D100" s="305" t="s">
        <v>166</v>
      </c>
      <c r="E100" s="128"/>
      <c r="F100" s="93"/>
      <c r="G100" s="94"/>
      <c r="H100" s="44"/>
      <c r="I100" s="118"/>
      <c r="J100" s="128"/>
      <c r="K100" s="245" t="s">
        <v>45</v>
      </c>
      <c r="L100" s="246">
        <v>30</v>
      </c>
      <c r="M100" s="247">
        <v>85.8</v>
      </c>
      <c r="N100" s="248">
        <f t="shared" si="8"/>
        <v>2574</v>
      </c>
      <c r="O100" s="128"/>
      <c r="P100" s="93"/>
      <c r="Q100" s="94"/>
      <c r="R100" s="203"/>
      <c r="S100" s="118">
        <f t="shared" si="6"/>
        <v>0</v>
      </c>
      <c r="T100" s="128"/>
      <c r="U100" s="93"/>
      <c r="V100" s="94"/>
      <c r="W100" s="44"/>
      <c r="X100" s="118"/>
    </row>
    <row r="101" spans="1:24" s="8" customFormat="1" ht="15" customHeight="1">
      <c r="A101" s="136">
        <v>44</v>
      </c>
      <c r="B101" s="303" t="s">
        <v>234</v>
      </c>
      <c r="C101" s="304"/>
      <c r="D101" s="305"/>
      <c r="E101" s="128"/>
      <c r="F101" s="93"/>
      <c r="G101" s="94"/>
      <c r="H101" s="44"/>
      <c r="I101" s="118"/>
      <c r="J101" s="128"/>
      <c r="K101" s="245" t="s">
        <v>131</v>
      </c>
      <c r="L101" s="246">
        <v>1</v>
      </c>
      <c r="M101" s="247">
        <v>15000</v>
      </c>
      <c r="N101" s="248">
        <f t="shared" si="8"/>
        <v>15000</v>
      </c>
      <c r="O101" s="128"/>
      <c r="P101" s="93"/>
      <c r="Q101" s="94"/>
      <c r="R101" s="203"/>
      <c r="S101" s="118">
        <f t="shared" si="6"/>
        <v>0</v>
      </c>
      <c r="T101" s="128"/>
      <c r="U101" s="93"/>
      <c r="V101" s="94"/>
      <c r="W101" s="44"/>
      <c r="X101" s="118"/>
    </row>
    <row r="102" spans="1:24" s="8" customFormat="1" ht="15" customHeight="1">
      <c r="A102" s="136">
        <v>45</v>
      </c>
      <c r="B102" s="303" t="s">
        <v>271</v>
      </c>
      <c r="C102" s="304"/>
      <c r="D102" s="305"/>
      <c r="E102" s="128"/>
      <c r="F102" s="93"/>
      <c r="G102" s="94"/>
      <c r="H102" s="44"/>
      <c r="I102" s="118"/>
      <c r="J102" s="128"/>
      <c r="K102" s="245" t="s">
        <v>45</v>
      </c>
      <c r="L102" s="246">
        <v>4</v>
      </c>
      <c r="M102" s="247">
        <v>4966.08</v>
      </c>
      <c r="N102" s="248">
        <f t="shared" si="8"/>
        <v>19864.32</v>
      </c>
      <c r="O102" s="128"/>
      <c r="P102" s="93"/>
      <c r="Q102" s="94"/>
      <c r="R102" s="203"/>
      <c r="S102" s="118"/>
      <c r="T102" s="128"/>
      <c r="U102" s="93"/>
      <c r="V102" s="94"/>
      <c r="W102" s="44"/>
      <c r="X102" s="118"/>
    </row>
    <row r="103" spans="1:24" s="8" customFormat="1" ht="15" customHeight="1">
      <c r="A103" s="136">
        <v>46</v>
      </c>
      <c r="B103" s="303" t="s">
        <v>235</v>
      </c>
      <c r="C103" s="304"/>
      <c r="D103" s="305"/>
      <c r="E103" s="128"/>
      <c r="F103" s="93"/>
      <c r="G103" s="94"/>
      <c r="H103" s="44"/>
      <c r="I103" s="118"/>
      <c r="J103" s="128"/>
      <c r="K103" s="245" t="s">
        <v>45</v>
      </c>
      <c r="L103" s="246">
        <v>4</v>
      </c>
      <c r="M103" s="247">
        <v>4966.08</v>
      </c>
      <c r="N103" s="248">
        <f t="shared" si="8"/>
        <v>19864.32</v>
      </c>
      <c r="O103" s="128"/>
      <c r="P103" s="93"/>
      <c r="Q103" s="94"/>
      <c r="R103" s="203"/>
      <c r="S103" s="118"/>
      <c r="T103" s="128"/>
      <c r="U103" s="93"/>
      <c r="V103" s="94"/>
      <c r="W103" s="44"/>
      <c r="X103" s="118"/>
    </row>
    <row r="104" spans="1:24" s="8" customFormat="1" ht="15" customHeight="1">
      <c r="A104" s="136">
        <v>47</v>
      </c>
      <c r="B104" s="303" t="s">
        <v>236</v>
      </c>
      <c r="C104" s="304"/>
      <c r="D104" s="305"/>
      <c r="E104" s="128"/>
      <c r="F104" s="93"/>
      <c r="G104" s="94"/>
      <c r="H104" s="44"/>
      <c r="I104" s="118"/>
      <c r="J104" s="128"/>
      <c r="K104" s="245" t="s">
        <v>222</v>
      </c>
      <c r="L104" s="246">
        <v>4</v>
      </c>
      <c r="M104" s="247">
        <v>12642</v>
      </c>
      <c r="N104" s="248">
        <f t="shared" si="8"/>
        <v>50568</v>
      </c>
      <c r="O104" s="128"/>
      <c r="P104" s="93"/>
      <c r="Q104" s="94"/>
      <c r="R104" s="203"/>
      <c r="S104" s="118"/>
      <c r="T104" s="128"/>
      <c r="U104" s="93"/>
      <c r="V104" s="94"/>
      <c r="W104" s="44"/>
      <c r="X104" s="118"/>
    </row>
    <row r="105" spans="1:24" s="8" customFormat="1" ht="15" customHeight="1">
      <c r="A105" s="136">
        <v>48</v>
      </c>
      <c r="B105" s="303" t="s">
        <v>237</v>
      </c>
      <c r="C105" s="304"/>
      <c r="D105" s="305"/>
      <c r="E105" s="128"/>
      <c r="F105" s="93"/>
      <c r="G105" s="94"/>
      <c r="H105" s="44"/>
      <c r="I105" s="118"/>
      <c r="J105" s="128"/>
      <c r="K105" s="245" t="s">
        <v>222</v>
      </c>
      <c r="L105" s="246">
        <v>1</v>
      </c>
      <c r="M105" s="247">
        <v>69600</v>
      </c>
      <c r="N105" s="248">
        <f t="shared" si="8"/>
        <v>69600</v>
      </c>
      <c r="O105" s="128"/>
      <c r="P105" s="93"/>
      <c r="Q105" s="94"/>
      <c r="R105" s="203"/>
      <c r="S105" s="118"/>
      <c r="T105" s="128"/>
      <c r="U105" s="93"/>
      <c r="V105" s="94"/>
      <c r="W105" s="44"/>
      <c r="X105" s="118"/>
    </row>
    <row r="106" spans="1:24" s="8" customFormat="1" ht="15" customHeight="1">
      <c r="A106" s="136">
        <v>49</v>
      </c>
      <c r="B106" s="303" t="s">
        <v>238</v>
      </c>
      <c r="C106" s="304"/>
      <c r="D106" s="305"/>
      <c r="E106" s="128"/>
      <c r="F106" s="93"/>
      <c r="G106" s="94"/>
      <c r="H106" s="44"/>
      <c r="I106" s="118"/>
      <c r="J106" s="128"/>
      <c r="K106" s="245" t="s">
        <v>131</v>
      </c>
      <c r="L106" s="246">
        <v>1</v>
      </c>
      <c r="M106" s="247">
        <v>4200</v>
      </c>
      <c r="N106" s="248">
        <f t="shared" si="8"/>
        <v>4200</v>
      </c>
      <c r="O106" s="128"/>
      <c r="P106" s="93"/>
      <c r="Q106" s="94"/>
      <c r="R106" s="203"/>
      <c r="S106" s="118"/>
      <c r="T106" s="128"/>
      <c r="U106" s="93"/>
      <c r="V106" s="94"/>
      <c r="W106" s="44"/>
      <c r="X106" s="118"/>
    </row>
    <row r="107" spans="1:24" s="8" customFormat="1" ht="15" customHeight="1">
      <c r="A107" s="136">
        <v>50</v>
      </c>
      <c r="B107" s="303" t="s">
        <v>239</v>
      </c>
      <c r="C107" s="304"/>
      <c r="D107" s="305"/>
      <c r="E107" s="128"/>
      <c r="F107" s="93"/>
      <c r="G107" s="94"/>
      <c r="H107" s="44"/>
      <c r="I107" s="118"/>
      <c r="J107" s="128"/>
      <c r="K107" s="245" t="s">
        <v>45</v>
      </c>
      <c r="L107" s="246">
        <v>20</v>
      </c>
      <c r="M107" s="247">
        <v>127.68</v>
      </c>
      <c r="N107" s="248">
        <f t="shared" si="8"/>
        <v>2553.6000000000004</v>
      </c>
      <c r="O107" s="128"/>
      <c r="P107" s="93"/>
      <c r="Q107" s="94"/>
      <c r="R107" s="203"/>
      <c r="S107" s="118"/>
      <c r="T107" s="128"/>
      <c r="U107" s="93"/>
      <c r="V107" s="94"/>
      <c r="W107" s="44"/>
      <c r="X107" s="118"/>
    </row>
    <row r="108" spans="1:24" s="8" customFormat="1" ht="15" customHeight="1">
      <c r="A108" s="136">
        <v>51</v>
      </c>
      <c r="B108" s="285" t="s">
        <v>240</v>
      </c>
      <c r="C108" s="286"/>
      <c r="D108" s="287"/>
      <c r="E108" s="128"/>
      <c r="F108" s="93"/>
      <c r="G108" s="94"/>
      <c r="H108" s="44"/>
      <c r="I108" s="118"/>
      <c r="J108" s="128"/>
      <c r="K108" s="93" t="s">
        <v>45</v>
      </c>
      <c r="L108" s="94">
        <v>3</v>
      </c>
      <c r="M108" s="44">
        <v>1833.22</v>
      </c>
      <c r="N108" s="118">
        <f t="shared" si="8"/>
        <v>5499.66</v>
      </c>
      <c r="O108" s="128"/>
      <c r="P108" s="93"/>
      <c r="Q108" s="94"/>
      <c r="R108" s="203"/>
      <c r="S108" s="118"/>
      <c r="T108" s="128"/>
      <c r="U108" s="93"/>
      <c r="V108" s="94"/>
      <c r="W108" s="44"/>
      <c r="X108" s="118"/>
    </row>
    <row r="109" spans="1:24" s="8" customFormat="1" ht="15" customHeight="1">
      <c r="A109" s="136">
        <v>52</v>
      </c>
      <c r="B109" s="285" t="s">
        <v>175</v>
      </c>
      <c r="C109" s="286"/>
      <c r="D109" s="287"/>
      <c r="E109" s="128"/>
      <c r="F109" s="93"/>
      <c r="G109" s="94"/>
      <c r="H109" s="44"/>
      <c r="I109" s="118"/>
      <c r="J109" s="128"/>
      <c r="K109" s="93" t="s">
        <v>39</v>
      </c>
      <c r="L109" s="94">
        <v>1</v>
      </c>
      <c r="M109" s="44">
        <v>15345.83</v>
      </c>
      <c r="N109" s="118">
        <f t="shared" si="8"/>
        <v>15345.83</v>
      </c>
      <c r="O109" s="128"/>
      <c r="P109" s="93"/>
      <c r="Q109" s="94"/>
      <c r="R109" s="203"/>
      <c r="S109" s="118"/>
      <c r="T109" s="128"/>
      <c r="U109" s="93"/>
      <c r="V109" s="94"/>
      <c r="W109" s="44"/>
      <c r="X109" s="118"/>
    </row>
    <row r="110" spans="1:24" s="8" customFormat="1" ht="15" customHeight="1">
      <c r="A110" s="136">
        <v>53</v>
      </c>
      <c r="B110" s="303" t="s">
        <v>241</v>
      </c>
      <c r="C110" s="304"/>
      <c r="D110" s="305"/>
      <c r="E110" s="128"/>
      <c r="F110" s="93"/>
      <c r="G110" s="94"/>
      <c r="H110" s="44"/>
      <c r="I110" s="118"/>
      <c r="J110" s="128"/>
      <c r="K110" s="93" t="s">
        <v>45</v>
      </c>
      <c r="L110" s="94">
        <v>4</v>
      </c>
      <c r="M110" s="44">
        <v>924</v>
      </c>
      <c r="N110" s="118">
        <f t="shared" si="8"/>
        <v>3696</v>
      </c>
      <c r="O110" s="128"/>
      <c r="P110" s="93"/>
      <c r="Q110" s="94"/>
      <c r="R110" s="203"/>
      <c r="S110" s="118"/>
      <c r="T110" s="128"/>
      <c r="U110" s="93"/>
      <c r="V110" s="94"/>
      <c r="W110" s="44"/>
      <c r="X110" s="118"/>
    </row>
    <row r="111" spans="1:24" s="8" customFormat="1" ht="15" customHeight="1">
      <c r="A111" s="136">
        <v>54</v>
      </c>
      <c r="B111" s="285" t="s">
        <v>242</v>
      </c>
      <c r="C111" s="286"/>
      <c r="D111" s="287"/>
      <c r="E111" s="128"/>
      <c r="F111" s="93"/>
      <c r="G111" s="94"/>
      <c r="H111" s="44"/>
      <c r="I111" s="118"/>
      <c r="J111" s="128"/>
      <c r="K111" s="93" t="s">
        <v>45</v>
      </c>
      <c r="L111" s="94">
        <v>12</v>
      </c>
      <c r="M111" s="44">
        <v>13.2</v>
      </c>
      <c r="N111" s="118">
        <f t="shared" si="8"/>
        <v>158.39999999999998</v>
      </c>
      <c r="O111" s="128"/>
      <c r="P111" s="93"/>
      <c r="Q111" s="94"/>
      <c r="R111" s="203"/>
      <c r="S111" s="118"/>
      <c r="T111" s="128"/>
      <c r="U111" s="93"/>
      <c r="V111" s="94"/>
      <c r="W111" s="44"/>
      <c r="X111" s="118"/>
    </row>
    <row r="112" spans="1:24" s="8" customFormat="1" ht="15" customHeight="1">
      <c r="A112" s="136">
        <v>55</v>
      </c>
      <c r="B112" s="285" t="s">
        <v>243</v>
      </c>
      <c r="C112" s="286"/>
      <c r="D112" s="287"/>
      <c r="E112" s="128"/>
      <c r="F112" s="93"/>
      <c r="G112" s="94"/>
      <c r="H112" s="44"/>
      <c r="I112" s="118"/>
      <c r="J112" s="128"/>
      <c r="K112" s="93" t="s">
        <v>222</v>
      </c>
      <c r="L112" s="231">
        <v>0.25</v>
      </c>
      <c r="M112" s="44">
        <v>27840</v>
      </c>
      <c r="N112" s="118">
        <f t="shared" si="8"/>
        <v>6960</v>
      </c>
      <c r="O112" s="128"/>
      <c r="P112" s="93"/>
      <c r="Q112" s="94"/>
      <c r="R112" s="203"/>
      <c r="S112" s="118"/>
      <c r="T112" s="128"/>
      <c r="U112" s="93"/>
      <c r="V112" s="94"/>
      <c r="W112" s="44"/>
      <c r="X112" s="118"/>
    </row>
    <row r="113" spans="1:24" s="8" customFormat="1" ht="15" customHeight="1">
      <c r="A113" s="136">
        <v>56</v>
      </c>
      <c r="B113" s="285" t="s">
        <v>244</v>
      </c>
      <c r="C113" s="286"/>
      <c r="D113" s="287"/>
      <c r="E113" s="128"/>
      <c r="F113" s="93"/>
      <c r="G113" s="94"/>
      <c r="H113" s="44"/>
      <c r="I113" s="118"/>
      <c r="J113" s="128"/>
      <c r="K113" s="93" t="s">
        <v>45</v>
      </c>
      <c r="L113" s="94">
        <v>24</v>
      </c>
      <c r="M113" s="44">
        <v>490.56</v>
      </c>
      <c r="N113" s="118">
        <f t="shared" si="8"/>
        <v>11773.44</v>
      </c>
      <c r="O113" s="128"/>
      <c r="P113" s="93"/>
      <c r="Q113" s="94"/>
      <c r="R113" s="203"/>
      <c r="S113" s="118"/>
      <c r="T113" s="128"/>
      <c r="U113" s="93"/>
      <c r="V113" s="94"/>
      <c r="W113" s="44"/>
      <c r="X113" s="118"/>
    </row>
    <row r="114" spans="1:24" s="8" customFormat="1" ht="15" customHeight="1">
      <c r="A114" s="136">
        <v>57</v>
      </c>
      <c r="B114" s="285" t="s">
        <v>245</v>
      </c>
      <c r="C114" s="286"/>
      <c r="D114" s="287"/>
      <c r="E114" s="128"/>
      <c r="F114" s="93"/>
      <c r="G114" s="94"/>
      <c r="H114" s="44"/>
      <c r="I114" s="118"/>
      <c r="J114" s="128"/>
      <c r="K114" s="93" t="s">
        <v>45</v>
      </c>
      <c r="L114" s="94">
        <v>16</v>
      </c>
      <c r="M114" s="44">
        <v>16.8</v>
      </c>
      <c r="N114" s="118">
        <f t="shared" si="8"/>
        <v>268.8</v>
      </c>
      <c r="O114" s="128"/>
      <c r="P114" s="93"/>
      <c r="Q114" s="94"/>
      <c r="R114" s="203"/>
      <c r="S114" s="118"/>
      <c r="T114" s="128"/>
      <c r="U114" s="93"/>
      <c r="V114" s="94"/>
      <c r="W114" s="44"/>
      <c r="X114" s="118"/>
    </row>
    <row r="115" spans="1:24" s="8" customFormat="1" ht="15" customHeight="1">
      <c r="A115" s="136">
        <v>58</v>
      </c>
      <c r="B115" s="285" t="s">
        <v>246</v>
      </c>
      <c r="C115" s="286" t="s">
        <v>166</v>
      </c>
      <c r="D115" s="287" t="s">
        <v>166</v>
      </c>
      <c r="E115" s="128"/>
      <c r="F115" s="93"/>
      <c r="G115" s="94"/>
      <c r="H115" s="44"/>
      <c r="I115" s="118"/>
      <c r="J115" s="128"/>
      <c r="K115" s="93" t="s">
        <v>45</v>
      </c>
      <c r="L115" s="94">
        <v>16</v>
      </c>
      <c r="M115" s="44">
        <v>120</v>
      </c>
      <c r="N115" s="118">
        <f t="shared" si="8"/>
        <v>1920</v>
      </c>
      <c r="O115" s="128"/>
      <c r="P115" s="93"/>
      <c r="Q115" s="94"/>
      <c r="R115" s="203"/>
      <c r="S115" s="118"/>
      <c r="T115" s="128"/>
      <c r="U115" s="93"/>
      <c r="V115" s="94"/>
      <c r="W115" s="44"/>
      <c r="X115" s="118"/>
    </row>
    <row r="116" spans="1:24" s="8" customFormat="1" ht="15" customHeight="1">
      <c r="A116" s="136">
        <v>59</v>
      </c>
      <c r="B116" s="285" t="s">
        <v>247</v>
      </c>
      <c r="C116" s="286" t="s">
        <v>166</v>
      </c>
      <c r="D116" s="287" t="s">
        <v>166</v>
      </c>
      <c r="E116" s="128"/>
      <c r="F116" s="93"/>
      <c r="G116" s="94"/>
      <c r="H116" s="44"/>
      <c r="I116" s="118"/>
      <c r="J116" s="128"/>
      <c r="K116" s="93" t="s">
        <v>131</v>
      </c>
      <c r="L116" s="94">
        <v>2</v>
      </c>
      <c r="M116" s="44">
        <v>2520</v>
      </c>
      <c r="N116" s="118">
        <f t="shared" si="8"/>
        <v>5040</v>
      </c>
      <c r="O116" s="128"/>
      <c r="P116" s="93"/>
      <c r="Q116" s="94"/>
      <c r="R116" s="203"/>
      <c r="S116" s="118"/>
      <c r="T116" s="128"/>
      <c r="U116" s="93"/>
      <c r="V116" s="94"/>
      <c r="W116" s="44"/>
      <c r="X116" s="118"/>
    </row>
    <row r="117" spans="1:24" s="8" customFormat="1" ht="15" customHeight="1">
      <c r="A117" s="136">
        <v>60</v>
      </c>
      <c r="B117" s="285"/>
      <c r="C117" s="286"/>
      <c r="D117" s="287"/>
      <c r="E117" s="128"/>
      <c r="F117" s="93"/>
      <c r="G117" s="94"/>
      <c r="H117" s="44"/>
      <c r="I117" s="118"/>
      <c r="J117" s="128"/>
      <c r="K117" s="93"/>
      <c r="L117" s="94"/>
      <c r="M117" s="44"/>
      <c r="N117" s="118"/>
      <c r="O117" s="128"/>
      <c r="P117" s="93"/>
      <c r="Q117" s="94"/>
      <c r="R117" s="203"/>
      <c r="S117" s="118"/>
      <c r="T117" s="128"/>
      <c r="U117" s="93"/>
      <c r="V117" s="94"/>
      <c r="W117" s="44"/>
      <c r="X117" s="118"/>
    </row>
    <row r="118" spans="1:24" s="8" customFormat="1" ht="15" customHeight="1">
      <c r="A118" s="136">
        <v>61</v>
      </c>
      <c r="B118" s="285"/>
      <c r="C118" s="286"/>
      <c r="D118" s="287"/>
      <c r="E118" s="128"/>
      <c r="F118" s="93"/>
      <c r="G118" s="94"/>
      <c r="H118" s="44"/>
      <c r="I118" s="118"/>
      <c r="J118" s="128"/>
      <c r="K118" s="93"/>
      <c r="L118" s="94"/>
      <c r="M118" s="44"/>
      <c r="N118" s="118"/>
      <c r="O118" s="128"/>
      <c r="P118" s="93"/>
      <c r="Q118" s="94"/>
      <c r="R118" s="203"/>
      <c r="S118" s="118"/>
      <c r="T118" s="128"/>
      <c r="U118" s="93"/>
      <c r="V118" s="94"/>
      <c r="W118" s="44"/>
      <c r="X118" s="118"/>
    </row>
    <row r="119" spans="1:24" s="8" customFormat="1" ht="15" customHeight="1">
      <c r="A119" s="136">
        <v>62</v>
      </c>
      <c r="B119" s="285"/>
      <c r="C119" s="286"/>
      <c r="D119" s="287"/>
      <c r="E119" s="128"/>
      <c r="F119" s="93"/>
      <c r="G119" s="94"/>
      <c r="H119" s="44"/>
      <c r="I119" s="118"/>
      <c r="J119" s="128"/>
      <c r="K119" s="93"/>
      <c r="L119" s="94"/>
      <c r="M119" s="44"/>
      <c r="N119" s="118"/>
      <c r="O119" s="128"/>
      <c r="P119" s="93"/>
      <c r="Q119" s="94"/>
      <c r="R119" s="203"/>
      <c r="S119" s="118"/>
      <c r="T119" s="128"/>
      <c r="U119" s="93"/>
      <c r="V119" s="94"/>
      <c r="W119" s="44"/>
      <c r="X119" s="118"/>
    </row>
    <row r="120" spans="1:24" s="8" customFormat="1" ht="15" customHeight="1">
      <c r="A120" s="136">
        <v>63</v>
      </c>
      <c r="B120" s="285"/>
      <c r="C120" s="286"/>
      <c r="D120" s="287"/>
      <c r="E120" s="128"/>
      <c r="F120" s="93"/>
      <c r="G120" s="94"/>
      <c r="H120" s="44"/>
      <c r="I120" s="118"/>
      <c r="J120" s="128"/>
      <c r="K120" s="93"/>
      <c r="L120" s="94"/>
      <c r="M120" s="44"/>
      <c r="N120" s="118"/>
      <c r="O120" s="128"/>
      <c r="P120" s="93"/>
      <c r="Q120" s="94"/>
      <c r="R120" s="203"/>
      <c r="S120" s="118"/>
      <c r="T120" s="128"/>
      <c r="U120" s="93"/>
      <c r="V120" s="94"/>
      <c r="W120" s="44"/>
      <c r="X120" s="118"/>
    </row>
    <row r="121" spans="1:24" s="8" customFormat="1" ht="15" customHeight="1">
      <c r="A121" s="136">
        <v>64</v>
      </c>
      <c r="B121" s="285"/>
      <c r="C121" s="286"/>
      <c r="D121" s="287"/>
      <c r="E121" s="128"/>
      <c r="F121" s="93"/>
      <c r="G121" s="94"/>
      <c r="H121" s="44"/>
      <c r="I121" s="118"/>
      <c r="J121" s="128"/>
      <c r="K121" s="93"/>
      <c r="L121" s="94"/>
      <c r="M121" s="44"/>
      <c r="N121" s="118">
        <f t="shared" si="8"/>
        <v>0</v>
      </c>
      <c r="O121" s="128"/>
      <c r="P121" s="93"/>
      <c r="Q121" s="94"/>
      <c r="R121" s="203"/>
      <c r="S121" s="118"/>
      <c r="T121" s="128"/>
      <c r="U121" s="93"/>
      <c r="V121" s="94"/>
      <c r="W121" s="44"/>
      <c r="X121" s="118"/>
    </row>
    <row r="122" spans="1:24" s="8" customFormat="1" ht="15" customHeight="1">
      <c r="A122" s="136">
        <v>65</v>
      </c>
      <c r="B122" s="285"/>
      <c r="C122" s="286"/>
      <c r="D122" s="287"/>
      <c r="E122" s="128"/>
      <c r="F122" s="93"/>
      <c r="G122" s="94"/>
      <c r="H122" s="44"/>
      <c r="I122" s="118"/>
      <c r="J122" s="128"/>
      <c r="K122" s="93"/>
      <c r="L122" s="94"/>
      <c r="M122" s="44"/>
      <c r="N122" s="118">
        <f t="shared" si="8"/>
        <v>0</v>
      </c>
      <c r="O122" s="128"/>
      <c r="P122" s="93"/>
      <c r="Q122" s="94"/>
      <c r="R122" s="203"/>
      <c r="S122" s="118"/>
      <c r="T122" s="128"/>
      <c r="U122" s="93"/>
      <c r="V122" s="94"/>
      <c r="W122" s="44"/>
      <c r="X122" s="118"/>
    </row>
    <row r="123" spans="1:24" s="8" customFormat="1" ht="15" customHeight="1">
      <c r="A123" s="136"/>
      <c r="B123" s="312" t="s">
        <v>49</v>
      </c>
      <c r="C123" s="313"/>
      <c r="D123" s="314"/>
      <c r="E123" s="128"/>
      <c r="F123" s="251"/>
      <c r="G123" s="27"/>
      <c r="H123" s="252"/>
      <c r="I123" s="111">
        <f>SUM(I58:I121)</f>
        <v>481520</v>
      </c>
      <c r="J123" s="128"/>
      <c r="K123" s="93"/>
      <c r="L123" s="94"/>
      <c r="M123" s="44"/>
      <c r="N123" s="111">
        <f>SUM(N58:N122)</f>
        <v>291020.69000000006</v>
      </c>
      <c r="O123" s="128"/>
      <c r="P123" s="93"/>
      <c r="Q123" s="94"/>
      <c r="R123" s="202"/>
      <c r="S123" s="111">
        <f>SUM(S58:S121)</f>
        <v>407940</v>
      </c>
      <c r="T123" s="128"/>
      <c r="U123" s="93"/>
      <c r="V123" s="94"/>
      <c r="W123" s="44"/>
      <c r="X123" s="118"/>
    </row>
    <row r="124" spans="1:24" s="8" customFormat="1" ht="15" customHeight="1">
      <c r="A124" s="136"/>
      <c r="B124" s="288"/>
      <c r="C124" s="289"/>
      <c r="D124" s="290"/>
      <c r="E124" s="128"/>
      <c r="F124" s="29"/>
      <c r="G124" s="27"/>
      <c r="H124" s="252"/>
      <c r="I124" s="111"/>
      <c r="J124" s="128"/>
      <c r="K124" s="93"/>
      <c r="L124" s="94"/>
      <c r="M124" s="44"/>
      <c r="N124" s="118"/>
      <c r="O124" s="128"/>
      <c r="P124" s="93"/>
      <c r="Q124" s="94"/>
      <c r="R124" s="202"/>
      <c r="S124" s="118"/>
      <c r="T124" s="128"/>
      <c r="U124" s="93"/>
      <c r="V124" s="94"/>
      <c r="W124" s="44"/>
      <c r="X124" s="118"/>
    </row>
    <row r="125" spans="1:24" s="8" customFormat="1" ht="15" customHeight="1">
      <c r="A125" s="227" t="s">
        <v>173</v>
      </c>
      <c r="B125" s="322" t="s">
        <v>174</v>
      </c>
      <c r="C125" s="323"/>
      <c r="D125" s="324"/>
      <c r="E125" s="128"/>
      <c r="G125" s="253"/>
      <c r="J125" s="128"/>
      <c r="K125" s="93"/>
      <c r="L125" s="94"/>
      <c r="M125" s="44"/>
      <c r="N125" s="118"/>
      <c r="O125" s="128"/>
      <c r="P125" s="93"/>
      <c r="Q125" s="94"/>
      <c r="R125" s="202"/>
      <c r="S125" s="118"/>
      <c r="T125" s="128"/>
      <c r="U125" s="93"/>
      <c r="V125" s="94"/>
      <c r="W125" s="44"/>
      <c r="X125" s="118"/>
    </row>
    <row r="126" spans="1:24" s="8" customFormat="1" ht="15" customHeight="1">
      <c r="A126" s="136">
        <v>1</v>
      </c>
      <c r="B126" s="285" t="s">
        <v>175</v>
      </c>
      <c r="C126" s="286"/>
      <c r="D126" s="287"/>
      <c r="E126" s="128"/>
      <c r="F126" s="251" t="s">
        <v>45</v>
      </c>
      <c r="G126" s="27">
        <v>2</v>
      </c>
      <c r="H126" s="252">
        <v>20000</v>
      </c>
      <c r="I126" s="118">
        <f t="shared" ref="I126:I139" si="9">H126*G126</f>
        <v>40000</v>
      </c>
      <c r="J126" s="128"/>
      <c r="K126" s="93" t="s">
        <v>39</v>
      </c>
      <c r="L126" s="94">
        <v>2</v>
      </c>
      <c r="M126" s="44">
        <v>15345.83</v>
      </c>
      <c r="N126" s="118">
        <f t="shared" ref="N126:N152" si="10">M126*L126</f>
        <v>30691.66</v>
      </c>
      <c r="O126" s="128"/>
      <c r="P126" s="93"/>
      <c r="Q126" s="94">
        <v>0</v>
      </c>
      <c r="R126" s="202"/>
      <c r="S126" s="118"/>
      <c r="T126" s="128"/>
      <c r="U126" s="93"/>
      <c r="V126" s="94"/>
      <c r="W126" s="44"/>
      <c r="X126" s="118"/>
    </row>
    <row r="127" spans="1:24" s="8" customFormat="1" ht="15" customHeight="1">
      <c r="A127" s="136">
        <v>2</v>
      </c>
      <c r="B127" s="285" t="s">
        <v>176</v>
      </c>
      <c r="C127" s="286"/>
      <c r="D127" s="287"/>
      <c r="E127" s="128"/>
      <c r="F127" s="251" t="s">
        <v>45</v>
      </c>
      <c r="G127" s="27">
        <v>6</v>
      </c>
      <c r="H127" s="44">
        <v>1000</v>
      </c>
      <c r="I127" s="118">
        <f t="shared" si="9"/>
        <v>6000</v>
      </c>
      <c r="J127" s="128"/>
      <c r="K127" s="93"/>
      <c r="L127" s="94">
        <v>0</v>
      </c>
      <c r="M127" s="44"/>
      <c r="N127" s="118">
        <f t="shared" si="10"/>
        <v>0</v>
      </c>
      <c r="O127" s="128"/>
      <c r="P127" s="93"/>
      <c r="Q127" s="94">
        <v>0</v>
      </c>
      <c r="R127" s="202"/>
      <c r="S127" s="118"/>
      <c r="T127" s="128"/>
      <c r="U127" s="93"/>
      <c r="V127" s="94"/>
      <c r="W127" s="44"/>
      <c r="X127" s="118"/>
    </row>
    <row r="128" spans="1:24" s="8" customFormat="1" ht="15" customHeight="1">
      <c r="A128" s="136">
        <v>3</v>
      </c>
      <c r="B128" s="285" t="s">
        <v>177</v>
      </c>
      <c r="C128" s="286"/>
      <c r="D128" s="287"/>
      <c r="E128" s="128"/>
      <c r="F128" s="93" t="s">
        <v>72</v>
      </c>
      <c r="G128" s="94">
        <v>2</v>
      </c>
      <c r="H128" s="44">
        <v>6000</v>
      </c>
      <c r="I128" s="118">
        <f t="shared" si="9"/>
        <v>12000</v>
      </c>
      <c r="J128" s="128"/>
      <c r="K128" s="93"/>
      <c r="L128" s="94">
        <v>0</v>
      </c>
      <c r="M128" s="44"/>
      <c r="N128" s="118">
        <f t="shared" si="10"/>
        <v>0</v>
      </c>
      <c r="O128" s="128"/>
      <c r="P128" s="93"/>
      <c r="Q128" s="94">
        <v>0</v>
      </c>
      <c r="R128" s="202"/>
      <c r="S128" s="118"/>
      <c r="T128" s="128"/>
      <c r="U128" s="93"/>
      <c r="V128" s="94"/>
      <c r="W128" s="44"/>
      <c r="X128" s="118"/>
    </row>
    <row r="129" spans="1:24" s="8" customFormat="1" ht="15" customHeight="1">
      <c r="A129" s="136">
        <v>4</v>
      </c>
      <c r="B129" s="285" t="s">
        <v>178</v>
      </c>
      <c r="C129" s="286"/>
      <c r="D129" s="287"/>
      <c r="E129" s="128"/>
      <c r="F129" s="93" t="s">
        <v>72</v>
      </c>
      <c r="G129" s="94">
        <v>1</v>
      </c>
      <c r="H129" s="44">
        <v>5700</v>
      </c>
      <c r="I129" s="118">
        <f t="shared" si="9"/>
        <v>5700</v>
      </c>
      <c r="J129" s="128"/>
      <c r="K129" s="93"/>
      <c r="L129" s="94">
        <v>0</v>
      </c>
      <c r="M129" s="44"/>
      <c r="N129" s="118">
        <f t="shared" si="10"/>
        <v>0</v>
      </c>
      <c r="O129" s="128"/>
      <c r="P129" s="93"/>
      <c r="Q129" s="94">
        <v>0</v>
      </c>
      <c r="R129" s="202"/>
      <c r="S129" s="118"/>
      <c r="T129" s="128"/>
      <c r="U129" s="93"/>
      <c r="V129" s="94"/>
      <c r="W129" s="44"/>
      <c r="X129" s="118"/>
    </row>
    <row r="130" spans="1:24" s="8" customFormat="1" ht="15" customHeight="1">
      <c r="A130" s="136">
        <v>5</v>
      </c>
      <c r="B130" s="285" t="s">
        <v>179</v>
      </c>
      <c r="C130" s="286"/>
      <c r="D130" s="287"/>
      <c r="E130" s="128"/>
      <c r="F130" s="93" t="s">
        <v>72</v>
      </c>
      <c r="G130" s="94">
        <v>4</v>
      </c>
      <c r="H130" s="44">
        <v>15000</v>
      </c>
      <c r="I130" s="118">
        <f t="shared" si="9"/>
        <v>60000</v>
      </c>
      <c r="J130" s="128"/>
      <c r="K130" s="93"/>
      <c r="L130" s="94">
        <v>0</v>
      </c>
      <c r="M130" s="123"/>
      <c r="N130" s="119">
        <f t="shared" si="10"/>
        <v>0</v>
      </c>
      <c r="O130" s="128"/>
      <c r="P130" s="93"/>
      <c r="Q130" s="94">
        <v>0</v>
      </c>
      <c r="R130" s="123"/>
      <c r="S130" s="119"/>
      <c r="T130" s="128"/>
      <c r="U130" s="93"/>
      <c r="V130" s="94"/>
      <c r="W130" s="123"/>
      <c r="X130" s="119"/>
    </row>
    <row r="131" spans="1:24" s="8" customFormat="1" ht="15" customHeight="1">
      <c r="A131" s="136">
        <v>6</v>
      </c>
      <c r="B131" s="285" t="s">
        <v>180</v>
      </c>
      <c r="C131" s="286"/>
      <c r="D131" s="287"/>
      <c r="E131" s="128"/>
      <c r="F131" s="93" t="s">
        <v>72</v>
      </c>
      <c r="G131" s="94">
        <v>3</v>
      </c>
      <c r="H131" s="44">
        <v>26000</v>
      </c>
      <c r="I131" s="118">
        <f t="shared" si="9"/>
        <v>78000</v>
      </c>
      <c r="J131" s="128"/>
      <c r="K131" s="93"/>
      <c r="L131" s="94">
        <v>0</v>
      </c>
      <c r="M131" s="123"/>
      <c r="N131" s="118">
        <f t="shared" si="10"/>
        <v>0</v>
      </c>
      <c r="O131" s="128"/>
      <c r="P131" s="93"/>
      <c r="Q131" s="94">
        <v>0</v>
      </c>
      <c r="R131" s="123"/>
      <c r="S131" s="118"/>
      <c r="T131" s="128"/>
      <c r="U131" s="93"/>
      <c r="V131" s="94"/>
      <c r="W131" s="123"/>
      <c r="X131" s="118"/>
    </row>
    <row r="132" spans="1:24" s="8" customFormat="1" ht="15" customHeight="1">
      <c r="A132" s="136">
        <v>7</v>
      </c>
      <c r="B132" s="285" t="s">
        <v>181</v>
      </c>
      <c r="C132" s="286"/>
      <c r="D132" s="287"/>
      <c r="E132" s="128"/>
      <c r="F132" s="93" t="s">
        <v>127</v>
      </c>
      <c r="G132" s="94">
        <v>1</v>
      </c>
      <c r="H132" s="44">
        <v>5500</v>
      </c>
      <c r="I132" s="118">
        <f t="shared" si="9"/>
        <v>5500</v>
      </c>
      <c r="J132" s="128"/>
      <c r="K132" s="93"/>
      <c r="L132" s="94">
        <v>0</v>
      </c>
      <c r="M132" s="123"/>
      <c r="N132" s="118">
        <f t="shared" si="10"/>
        <v>0</v>
      </c>
      <c r="O132" s="128"/>
      <c r="P132" s="93"/>
      <c r="Q132" s="94">
        <v>0</v>
      </c>
      <c r="R132" s="123"/>
      <c r="S132" s="118"/>
      <c r="T132" s="128"/>
      <c r="U132" s="93"/>
      <c r="V132" s="94"/>
      <c r="W132" s="123"/>
      <c r="X132" s="118"/>
    </row>
    <row r="133" spans="1:24" s="8" customFormat="1" ht="15" customHeight="1">
      <c r="A133" s="136">
        <v>8</v>
      </c>
      <c r="B133" s="285" t="s">
        <v>182</v>
      </c>
      <c r="C133" s="286"/>
      <c r="D133" s="287"/>
      <c r="E133" s="128"/>
      <c r="F133" s="93" t="s">
        <v>127</v>
      </c>
      <c r="G133" s="94">
        <v>1</v>
      </c>
      <c r="H133" s="44">
        <v>4500</v>
      </c>
      <c r="I133" s="118">
        <f t="shared" si="9"/>
        <v>4500</v>
      </c>
      <c r="J133" s="128"/>
      <c r="K133" s="93"/>
      <c r="L133" s="94">
        <v>0</v>
      </c>
      <c r="M133" s="44"/>
      <c r="N133" s="118">
        <f t="shared" si="10"/>
        <v>0</v>
      </c>
      <c r="O133" s="128"/>
      <c r="P133" s="93"/>
      <c r="Q133" s="94">
        <v>0</v>
      </c>
      <c r="R133" s="44"/>
      <c r="S133" s="118"/>
      <c r="T133" s="128"/>
      <c r="U133" s="93"/>
      <c r="V133" s="94"/>
      <c r="W133" s="44"/>
      <c r="X133" s="118"/>
    </row>
    <row r="134" spans="1:24" s="8" customFormat="1" ht="15" customHeight="1">
      <c r="A134" s="136">
        <v>9</v>
      </c>
      <c r="B134" s="285" t="s">
        <v>148</v>
      </c>
      <c r="C134" s="286"/>
      <c r="D134" s="287"/>
      <c r="E134" s="128"/>
      <c r="F134" s="93" t="s">
        <v>127</v>
      </c>
      <c r="G134" s="94">
        <v>1</v>
      </c>
      <c r="H134" s="44">
        <v>15000</v>
      </c>
      <c r="I134" s="118">
        <f t="shared" si="9"/>
        <v>15000</v>
      </c>
      <c r="J134" s="128"/>
      <c r="K134" s="93"/>
      <c r="L134" s="94">
        <v>0</v>
      </c>
      <c r="M134" s="44"/>
      <c r="N134" s="118">
        <f t="shared" si="10"/>
        <v>0</v>
      </c>
      <c r="O134" s="128"/>
      <c r="P134" s="93"/>
      <c r="Q134" s="94">
        <v>0</v>
      </c>
      <c r="R134" s="44"/>
      <c r="S134" s="118"/>
      <c r="T134" s="128"/>
      <c r="U134" s="93"/>
      <c r="V134" s="94"/>
      <c r="W134" s="44"/>
      <c r="X134" s="118"/>
    </row>
    <row r="135" spans="1:24" s="8" customFormat="1" ht="15" customHeight="1">
      <c r="A135" s="136">
        <v>10</v>
      </c>
      <c r="B135" s="285" t="s">
        <v>183</v>
      </c>
      <c r="C135" s="286"/>
      <c r="D135" s="287"/>
      <c r="E135" s="128"/>
      <c r="F135" s="93" t="s">
        <v>72</v>
      </c>
      <c r="G135" s="94">
        <v>4</v>
      </c>
      <c r="H135" s="44">
        <v>2000</v>
      </c>
      <c r="I135" s="118">
        <f t="shared" si="9"/>
        <v>8000</v>
      </c>
      <c r="J135" s="128"/>
      <c r="K135" s="93"/>
      <c r="L135" s="94">
        <v>0</v>
      </c>
      <c r="M135" s="44"/>
      <c r="N135" s="118">
        <f t="shared" si="10"/>
        <v>0</v>
      </c>
      <c r="O135" s="128"/>
      <c r="P135" s="93"/>
      <c r="Q135" s="94">
        <v>0</v>
      </c>
      <c r="R135" s="44"/>
      <c r="S135" s="118"/>
      <c r="T135" s="128"/>
      <c r="U135" s="93"/>
      <c r="V135" s="94"/>
      <c r="W135" s="44"/>
      <c r="X135" s="118"/>
    </row>
    <row r="136" spans="1:24" s="8" customFormat="1" ht="15" customHeight="1">
      <c r="A136" s="136">
        <v>11</v>
      </c>
      <c r="B136" s="285" t="s">
        <v>153</v>
      </c>
      <c r="C136" s="286"/>
      <c r="D136" s="287"/>
      <c r="E136" s="128"/>
      <c r="F136" s="93" t="s">
        <v>45</v>
      </c>
      <c r="G136" s="94">
        <v>4</v>
      </c>
      <c r="H136" s="44">
        <v>2200</v>
      </c>
      <c r="I136" s="118">
        <f t="shared" si="9"/>
        <v>8800</v>
      </c>
      <c r="J136" s="128"/>
      <c r="K136" s="93"/>
      <c r="L136" s="94">
        <v>0</v>
      </c>
      <c r="M136" s="44"/>
      <c r="N136" s="118">
        <f t="shared" si="10"/>
        <v>0</v>
      </c>
      <c r="O136" s="128"/>
      <c r="P136" s="93"/>
      <c r="Q136" s="94">
        <v>0</v>
      </c>
      <c r="R136" s="44"/>
      <c r="S136" s="118"/>
      <c r="T136" s="128"/>
      <c r="U136" s="93"/>
      <c r="V136" s="94"/>
      <c r="W136" s="44"/>
      <c r="X136" s="118"/>
    </row>
    <row r="137" spans="1:24" s="8" customFormat="1" ht="15" customHeight="1">
      <c r="A137" s="136">
        <v>12</v>
      </c>
      <c r="B137" s="285" t="s">
        <v>184</v>
      </c>
      <c r="C137" s="286"/>
      <c r="D137" s="287"/>
      <c r="E137" s="128"/>
      <c r="F137" s="93" t="s">
        <v>45</v>
      </c>
      <c r="G137" s="94">
        <v>1</v>
      </c>
      <c r="H137" s="44">
        <v>1200</v>
      </c>
      <c r="I137" s="118">
        <f t="shared" si="9"/>
        <v>1200</v>
      </c>
      <c r="J137" s="128"/>
      <c r="K137" s="93"/>
      <c r="L137" s="94">
        <v>0</v>
      </c>
      <c r="M137" s="44"/>
      <c r="N137" s="118">
        <f t="shared" si="10"/>
        <v>0</v>
      </c>
      <c r="O137" s="128"/>
      <c r="P137" s="93"/>
      <c r="Q137" s="94">
        <v>0</v>
      </c>
      <c r="R137" s="44"/>
      <c r="S137" s="118"/>
      <c r="T137" s="297" t="s">
        <v>230</v>
      </c>
      <c r="U137" s="298"/>
      <c r="V137" s="298"/>
      <c r="W137" s="298"/>
      <c r="X137" s="299"/>
    </row>
    <row r="138" spans="1:24" s="8" customFormat="1" ht="15" customHeight="1">
      <c r="A138" s="136">
        <v>13</v>
      </c>
      <c r="B138" s="285" t="s">
        <v>185</v>
      </c>
      <c r="C138" s="286"/>
      <c r="D138" s="287"/>
      <c r="E138" s="128"/>
      <c r="F138" s="93" t="s">
        <v>45</v>
      </c>
      <c r="G138" s="94">
        <v>17</v>
      </c>
      <c r="H138" s="44">
        <v>400</v>
      </c>
      <c r="I138" s="118">
        <f t="shared" si="9"/>
        <v>6800</v>
      </c>
      <c r="J138" s="128"/>
      <c r="K138" s="93" t="s">
        <v>45</v>
      </c>
      <c r="L138" s="94">
        <v>20</v>
      </c>
      <c r="M138" s="44">
        <v>102</v>
      </c>
      <c r="N138" s="118">
        <f t="shared" si="10"/>
        <v>2040</v>
      </c>
      <c r="O138" s="128"/>
      <c r="P138" s="93"/>
      <c r="Q138" s="94">
        <v>0</v>
      </c>
      <c r="R138" s="44"/>
      <c r="S138" s="118"/>
      <c r="T138" s="300"/>
      <c r="U138" s="301"/>
      <c r="V138" s="301"/>
      <c r="W138" s="301"/>
      <c r="X138" s="302"/>
    </row>
    <row r="139" spans="1:24" s="8" customFormat="1" ht="15" customHeight="1">
      <c r="A139" s="136">
        <v>14</v>
      </c>
      <c r="B139" s="285" t="s">
        <v>169</v>
      </c>
      <c r="C139" s="286"/>
      <c r="D139" s="287"/>
      <c r="E139" s="128"/>
      <c r="F139" s="93" t="s">
        <v>12</v>
      </c>
      <c r="G139" s="94">
        <v>1</v>
      </c>
      <c r="H139" s="44">
        <v>10000</v>
      </c>
      <c r="I139" s="118">
        <f t="shared" si="9"/>
        <v>10000</v>
      </c>
      <c r="J139" s="128"/>
      <c r="K139" s="93"/>
      <c r="L139" s="94"/>
      <c r="M139" s="123"/>
      <c r="N139" s="119">
        <f t="shared" si="10"/>
        <v>0</v>
      </c>
      <c r="O139" s="128"/>
      <c r="P139" s="93"/>
      <c r="Q139" s="94">
        <v>0</v>
      </c>
      <c r="R139" s="123"/>
      <c r="S139" s="119"/>
      <c r="T139" s="128"/>
      <c r="U139" s="93"/>
      <c r="V139" s="94"/>
      <c r="W139" s="123"/>
      <c r="X139" s="119"/>
    </row>
    <row r="140" spans="1:24" s="8" customFormat="1" ht="15" customHeight="1">
      <c r="A140" s="136">
        <v>15</v>
      </c>
      <c r="B140" s="285" t="s">
        <v>248</v>
      </c>
      <c r="C140" s="286"/>
      <c r="D140" s="287"/>
      <c r="E140" s="128"/>
      <c r="F140" s="93"/>
      <c r="G140" s="94"/>
      <c r="H140" s="123"/>
      <c r="I140" s="118">
        <f t="shared" ref="I140:I141" si="11">H140*G140</f>
        <v>0</v>
      </c>
      <c r="J140" s="128"/>
      <c r="K140" s="93" t="s">
        <v>131</v>
      </c>
      <c r="L140" s="94">
        <v>2</v>
      </c>
      <c r="M140" s="44">
        <v>5220</v>
      </c>
      <c r="N140" s="118">
        <f t="shared" si="10"/>
        <v>10440</v>
      </c>
      <c r="O140" s="128"/>
      <c r="P140" s="93"/>
      <c r="Q140" s="94"/>
      <c r="R140" s="123"/>
      <c r="S140" s="118"/>
      <c r="T140" s="128"/>
      <c r="U140" s="93"/>
      <c r="V140" s="94"/>
      <c r="W140" s="123"/>
      <c r="X140" s="118"/>
    </row>
    <row r="141" spans="1:24" s="8" customFormat="1" ht="15" customHeight="1">
      <c r="A141" s="136">
        <v>16</v>
      </c>
      <c r="B141" s="285" t="s">
        <v>249</v>
      </c>
      <c r="C141" s="286"/>
      <c r="D141" s="287"/>
      <c r="E141" s="129"/>
      <c r="F141" s="95"/>
      <c r="G141" s="96"/>
      <c r="H141" s="112"/>
      <c r="I141" s="109">
        <f t="shared" si="11"/>
        <v>0</v>
      </c>
      <c r="J141" s="129"/>
      <c r="K141" s="93" t="s">
        <v>131</v>
      </c>
      <c r="L141" s="94">
        <v>2</v>
      </c>
      <c r="M141" s="44">
        <v>2430</v>
      </c>
      <c r="N141" s="109">
        <f t="shared" si="10"/>
        <v>4860</v>
      </c>
      <c r="O141" s="129"/>
      <c r="P141" s="95"/>
      <c r="Q141" s="96"/>
      <c r="R141" s="110"/>
      <c r="S141" s="109"/>
      <c r="T141" s="129"/>
      <c r="U141" s="95"/>
      <c r="V141" s="96"/>
      <c r="W141" s="112"/>
      <c r="X141" s="109"/>
    </row>
    <row r="142" spans="1:24" s="8" customFormat="1" ht="15" customHeight="1">
      <c r="A142" s="136">
        <v>17</v>
      </c>
      <c r="B142" s="285" t="s">
        <v>250</v>
      </c>
      <c r="C142" s="286"/>
      <c r="D142" s="287"/>
      <c r="E142" s="129"/>
      <c r="F142" s="95"/>
      <c r="G142" s="96"/>
      <c r="H142" s="112"/>
      <c r="I142" s="109"/>
      <c r="J142" s="129"/>
      <c r="K142" s="93" t="s">
        <v>131</v>
      </c>
      <c r="L142" s="94">
        <v>4</v>
      </c>
      <c r="M142" s="237">
        <v>1560</v>
      </c>
      <c r="N142" s="109">
        <f t="shared" si="10"/>
        <v>6240</v>
      </c>
      <c r="O142" s="129"/>
      <c r="P142" s="95"/>
      <c r="Q142" s="96"/>
      <c r="R142" s="110"/>
      <c r="S142" s="109"/>
      <c r="T142" s="129"/>
      <c r="U142" s="95"/>
      <c r="V142" s="96"/>
      <c r="W142" s="112"/>
      <c r="X142" s="109"/>
    </row>
    <row r="143" spans="1:24" s="8" customFormat="1" ht="15" customHeight="1">
      <c r="A143" s="136">
        <v>18</v>
      </c>
      <c r="B143" s="285" t="s">
        <v>251</v>
      </c>
      <c r="C143" s="286"/>
      <c r="D143" s="287"/>
      <c r="E143" s="129"/>
      <c r="F143" s="95"/>
      <c r="G143" s="96"/>
      <c r="H143" s="112"/>
      <c r="I143" s="109"/>
      <c r="J143" s="129"/>
      <c r="K143" s="93" t="s">
        <v>222</v>
      </c>
      <c r="L143" s="94">
        <v>1</v>
      </c>
      <c r="M143" s="237">
        <v>12642</v>
      </c>
      <c r="N143" s="109">
        <f t="shared" si="10"/>
        <v>12642</v>
      </c>
      <c r="O143" s="129"/>
      <c r="P143" s="95"/>
      <c r="Q143" s="96"/>
      <c r="R143" s="110"/>
      <c r="S143" s="109"/>
      <c r="T143" s="129"/>
      <c r="U143" s="95"/>
      <c r="V143" s="96"/>
      <c r="W143" s="112"/>
      <c r="X143" s="109"/>
    </row>
    <row r="144" spans="1:24" s="8" customFormat="1" ht="15" customHeight="1">
      <c r="A144" s="136">
        <v>19</v>
      </c>
      <c r="B144" s="285" t="s">
        <v>252</v>
      </c>
      <c r="C144" s="286"/>
      <c r="D144" s="287"/>
      <c r="E144" s="129"/>
      <c r="F144" s="95"/>
      <c r="G144" s="96"/>
      <c r="H144" s="112"/>
      <c r="I144" s="109"/>
      <c r="J144" s="129"/>
      <c r="K144" s="93" t="s">
        <v>222</v>
      </c>
      <c r="L144" s="94">
        <v>1</v>
      </c>
      <c r="M144" s="237">
        <v>12642</v>
      </c>
      <c r="N144" s="109">
        <f t="shared" si="10"/>
        <v>12642</v>
      </c>
      <c r="O144" s="129"/>
      <c r="P144" s="95"/>
      <c r="Q144" s="96"/>
      <c r="R144" s="110"/>
      <c r="S144" s="109"/>
      <c r="T144" s="129"/>
      <c r="U144" s="95"/>
      <c r="V144" s="96"/>
      <c r="W144" s="112"/>
      <c r="X144" s="109"/>
    </row>
    <row r="145" spans="1:24" s="8" customFormat="1" ht="15" customHeight="1">
      <c r="A145" s="136">
        <v>20</v>
      </c>
      <c r="B145" s="285" t="s">
        <v>254</v>
      </c>
      <c r="C145" s="286"/>
      <c r="D145" s="287"/>
      <c r="E145" s="129"/>
      <c r="F145" s="95"/>
      <c r="G145" s="96"/>
      <c r="H145" s="112"/>
      <c r="I145" s="109"/>
      <c r="J145" s="129"/>
      <c r="K145" s="93" t="s">
        <v>222</v>
      </c>
      <c r="L145" s="94">
        <v>1</v>
      </c>
      <c r="M145" s="237">
        <v>6064.8</v>
      </c>
      <c r="N145" s="109">
        <f t="shared" si="10"/>
        <v>6064.8</v>
      </c>
      <c r="O145" s="129"/>
      <c r="P145" s="95"/>
      <c r="Q145" s="96"/>
      <c r="R145" s="110"/>
      <c r="S145" s="109"/>
      <c r="T145" s="129"/>
      <c r="U145" s="95"/>
      <c r="V145" s="96"/>
      <c r="W145" s="112"/>
      <c r="X145" s="109"/>
    </row>
    <row r="146" spans="1:24" s="8" customFormat="1" ht="15" customHeight="1">
      <c r="A146" s="136">
        <v>21</v>
      </c>
      <c r="B146" s="285" t="s">
        <v>253</v>
      </c>
      <c r="C146" s="286"/>
      <c r="D146" s="287"/>
      <c r="E146" s="129"/>
      <c r="F146" s="95"/>
      <c r="G146" s="96"/>
      <c r="H146" s="112"/>
      <c r="I146" s="109"/>
      <c r="J146" s="129"/>
      <c r="K146" s="93" t="s">
        <v>255</v>
      </c>
      <c r="L146" s="94">
        <v>1</v>
      </c>
      <c r="M146" s="237">
        <v>720</v>
      </c>
      <c r="N146" s="109">
        <f t="shared" si="10"/>
        <v>720</v>
      </c>
      <c r="O146" s="129"/>
      <c r="P146" s="95"/>
      <c r="Q146" s="96"/>
      <c r="R146" s="110"/>
      <c r="S146" s="109"/>
      <c r="T146" s="129"/>
      <c r="U146" s="95"/>
      <c r="V146" s="96"/>
      <c r="W146" s="112"/>
      <c r="X146" s="109"/>
    </row>
    <row r="147" spans="1:24" s="8" customFormat="1" ht="15" customHeight="1">
      <c r="A147" s="136">
        <v>22</v>
      </c>
      <c r="B147" s="285" t="s">
        <v>256</v>
      </c>
      <c r="C147" s="286"/>
      <c r="D147" s="287"/>
      <c r="E147" s="129"/>
      <c r="F147" s="95"/>
      <c r="G147" s="96"/>
      <c r="H147" s="112"/>
      <c r="I147" s="109"/>
      <c r="J147" s="129"/>
      <c r="K147" s="93" t="s">
        <v>45</v>
      </c>
      <c r="L147" s="94">
        <v>2</v>
      </c>
      <c r="M147" s="237">
        <v>1833.22</v>
      </c>
      <c r="N147" s="109">
        <f t="shared" si="10"/>
        <v>3666.44</v>
      </c>
      <c r="O147" s="129"/>
      <c r="P147" s="95"/>
      <c r="Q147" s="96"/>
      <c r="R147" s="110"/>
      <c r="S147" s="109"/>
      <c r="T147" s="129"/>
      <c r="U147" s="95"/>
      <c r="V147" s="96"/>
      <c r="W147" s="112"/>
      <c r="X147" s="109"/>
    </row>
    <row r="148" spans="1:24" s="8" customFormat="1" ht="15" customHeight="1">
      <c r="A148" s="136">
        <v>23</v>
      </c>
      <c r="B148" s="285"/>
      <c r="C148" s="286"/>
      <c r="D148" s="287"/>
      <c r="E148" s="129"/>
      <c r="F148" s="95"/>
      <c r="G148" s="96"/>
      <c r="H148" s="112"/>
      <c r="I148" s="109"/>
      <c r="J148" s="129"/>
      <c r="K148" s="93"/>
      <c r="L148" s="94"/>
      <c r="M148" s="237"/>
      <c r="N148" s="109">
        <f t="shared" si="10"/>
        <v>0</v>
      </c>
      <c r="O148" s="129"/>
      <c r="P148" s="95"/>
      <c r="Q148" s="96"/>
      <c r="R148" s="110"/>
      <c r="S148" s="109"/>
      <c r="T148" s="129"/>
      <c r="U148" s="95"/>
      <c r="V148" s="96"/>
      <c r="W148" s="112"/>
      <c r="X148" s="109"/>
    </row>
    <row r="149" spans="1:24" s="8" customFormat="1" ht="15" customHeight="1">
      <c r="A149" s="136">
        <v>24</v>
      </c>
      <c r="B149" s="285"/>
      <c r="C149" s="286"/>
      <c r="D149" s="287"/>
      <c r="E149" s="129"/>
      <c r="F149" s="95"/>
      <c r="G149" s="96"/>
      <c r="H149" s="112"/>
      <c r="I149" s="109"/>
      <c r="J149" s="129"/>
      <c r="K149" s="93"/>
      <c r="L149" s="94"/>
      <c r="M149" s="237"/>
      <c r="N149" s="109">
        <f t="shared" si="10"/>
        <v>0</v>
      </c>
      <c r="O149" s="129"/>
      <c r="P149" s="95"/>
      <c r="Q149" s="96"/>
      <c r="R149" s="110"/>
      <c r="S149" s="109"/>
      <c r="T149" s="129"/>
      <c r="U149" s="95"/>
      <c r="V149" s="96"/>
      <c r="W149" s="112"/>
      <c r="X149" s="109"/>
    </row>
    <row r="150" spans="1:24" s="8" customFormat="1" ht="15" customHeight="1">
      <c r="A150" s="136">
        <v>25</v>
      </c>
      <c r="B150" s="285"/>
      <c r="C150" s="286"/>
      <c r="D150" s="287"/>
      <c r="E150" s="129"/>
      <c r="F150" s="95"/>
      <c r="G150" s="96"/>
      <c r="H150" s="112"/>
      <c r="I150" s="109"/>
      <c r="J150" s="129"/>
      <c r="K150" s="93"/>
      <c r="L150" s="94"/>
      <c r="M150" s="237"/>
      <c r="N150" s="109">
        <f t="shared" si="10"/>
        <v>0</v>
      </c>
      <c r="O150" s="129"/>
      <c r="P150" s="95"/>
      <c r="Q150" s="96"/>
      <c r="R150" s="110"/>
      <c r="S150" s="109"/>
      <c r="T150" s="129"/>
      <c r="U150" s="95"/>
      <c r="V150" s="96"/>
      <c r="W150" s="112"/>
      <c r="X150" s="109"/>
    </row>
    <row r="151" spans="1:24" s="8" customFormat="1" ht="15" customHeight="1">
      <c r="A151" s="136">
        <v>26</v>
      </c>
      <c r="B151" s="285"/>
      <c r="C151" s="286"/>
      <c r="D151" s="287"/>
      <c r="E151" s="129"/>
      <c r="F151" s="95"/>
      <c r="G151" s="96"/>
      <c r="H151" s="112"/>
      <c r="I151" s="109"/>
      <c r="J151" s="129"/>
      <c r="K151" s="93"/>
      <c r="L151" s="94"/>
      <c r="M151" s="237"/>
      <c r="N151" s="109">
        <f t="shared" si="10"/>
        <v>0</v>
      </c>
      <c r="O151" s="129"/>
      <c r="P151" s="95"/>
      <c r="Q151" s="96"/>
      <c r="R151" s="110"/>
      <c r="S151" s="109"/>
      <c r="T151" s="129"/>
      <c r="U151" s="95"/>
      <c r="V151" s="96"/>
      <c r="W151" s="112"/>
      <c r="X151" s="109"/>
    </row>
    <row r="152" spans="1:24" s="8" customFormat="1" ht="15" customHeight="1">
      <c r="A152" s="136">
        <v>27</v>
      </c>
      <c r="B152" s="285"/>
      <c r="C152" s="286"/>
      <c r="D152" s="287"/>
      <c r="E152" s="130"/>
      <c r="F152" s="97"/>
      <c r="G152" s="98"/>
      <c r="H152" s="113"/>
      <c r="I152" s="109"/>
      <c r="J152" s="130"/>
      <c r="K152" s="97"/>
      <c r="L152" s="98"/>
      <c r="M152" s="113"/>
      <c r="N152" s="109">
        <f t="shared" si="10"/>
        <v>0</v>
      </c>
      <c r="O152" s="130"/>
      <c r="P152" s="97"/>
      <c r="Q152" s="98"/>
      <c r="R152" s="203"/>
      <c r="S152" s="109"/>
      <c r="T152" s="130"/>
      <c r="U152" s="97"/>
      <c r="V152" s="98"/>
      <c r="W152" s="113"/>
      <c r="X152" s="109"/>
    </row>
    <row r="153" spans="1:24" s="8" customFormat="1" ht="15" customHeight="1">
      <c r="A153" s="136"/>
      <c r="B153" s="312" t="s">
        <v>49</v>
      </c>
      <c r="C153" s="313"/>
      <c r="D153" s="314"/>
      <c r="E153" s="130"/>
      <c r="F153" s="97"/>
      <c r="G153" s="98"/>
      <c r="H153" s="113"/>
      <c r="I153" s="111">
        <f>SUM(I126:I141)</f>
        <v>261500</v>
      </c>
      <c r="J153" s="130"/>
      <c r="K153" s="97"/>
      <c r="L153" s="98"/>
      <c r="M153" s="113"/>
      <c r="N153" s="111">
        <f>SUM(N126:N152)</f>
        <v>90006.900000000009</v>
      </c>
      <c r="O153" s="130"/>
      <c r="P153" s="97"/>
      <c r="Q153" s="98"/>
      <c r="R153" s="203"/>
      <c r="S153" s="109"/>
      <c r="T153" s="130"/>
      <c r="U153" s="97"/>
      <c r="V153" s="98"/>
      <c r="W153" s="113"/>
      <c r="X153" s="109"/>
    </row>
    <row r="154" spans="1:24" s="8" customFormat="1" ht="15" customHeight="1">
      <c r="A154" s="136"/>
      <c r="B154" s="312"/>
      <c r="C154" s="313"/>
      <c r="D154" s="314"/>
      <c r="E154" s="130"/>
      <c r="F154" s="97"/>
      <c r="G154" s="98"/>
      <c r="H154" s="113"/>
      <c r="I154" s="109"/>
      <c r="J154" s="130"/>
      <c r="K154" s="97"/>
      <c r="L154" s="98"/>
      <c r="M154" s="113"/>
      <c r="N154" s="109"/>
      <c r="O154" s="130"/>
      <c r="P154" s="97"/>
      <c r="Q154" s="98"/>
      <c r="R154" s="203"/>
      <c r="S154" s="109"/>
      <c r="T154" s="130"/>
      <c r="U154" s="97"/>
      <c r="V154" s="98"/>
      <c r="W154" s="113"/>
      <c r="X154" s="109"/>
    </row>
    <row r="155" spans="1:24" s="8" customFormat="1" ht="15" customHeight="1">
      <c r="A155" s="227" t="s">
        <v>186</v>
      </c>
      <c r="B155" s="322" t="s">
        <v>187</v>
      </c>
      <c r="C155" s="323"/>
      <c r="D155" s="324"/>
      <c r="E155" s="130"/>
      <c r="F155" s="97"/>
      <c r="G155" s="98"/>
      <c r="H155" s="113"/>
      <c r="I155" s="109"/>
      <c r="J155" s="130"/>
      <c r="K155" s="97"/>
      <c r="L155" s="98"/>
      <c r="M155" s="113"/>
      <c r="N155" s="109"/>
      <c r="O155" s="130"/>
      <c r="P155" s="97"/>
      <c r="Q155" s="98"/>
      <c r="R155" s="203"/>
      <c r="S155" s="109"/>
      <c r="T155" s="130"/>
      <c r="U155" s="97"/>
      <c r="V155" s="98"/>
      <c r="W155" s="113"/>
      <c r="X155" s="109"/>
    </row>
    <row r="156" spans="1:24" s="8" customFormat="1" ht="15" customHeight="1">
      <c r="A156" s="136">
        <v>1</v>
      </c>
      <c r="B156" s="285" t="s">
        <v>150</v>
      </c>
      <c r="C156" s="286"/>
      <c r="D156" s="287"/>
      <c r="E156" s="130"/>
      <c r="F156" s="99" t="s">
        <v>45</v>
      </c>
      <c r="G156" s="100">
        <v>1</v>
      </c>
      <c r="H156" s="108">
        <v>15000</v>
      </c>
      <c r="I156" s="109">
        <f t="shared" ref="I156:I160" si="12">H156*G156</f>
        <v>15000</v>
      </c>
      <c r="J156" s="130"/>
      <c r="K156" s="99"/>
      <c r="L156" s="100">
        <v>0</v>
      </c>
      <c r="M156" s="108"/>
      <c r="N156" s="109">
        <f t="shared" ref="N156:N179" si="13">M156*L156</f>
        <v>0</v>
      </c>
      <c r="O156" s="130"/>
      <c r="P156" s="99"/>
      <c r="Q156" s="100">
        <v>0</v>
      </c>
      <c r="R156" s="202"/>
      <c r="S156" s="109"/>
      <c r="T156" s="130"/>
      <c r="U156" s="99"/>
      <c r="V156" s="100"/>
      <c r="W156" s="108"/>
      <c r="X156" s="109"/>
    </row>
    <row r="157" spans="1:24" s="8" customFormat="1" ht="15" customHeight="1">
      <c r="A157" s="136">
        <v>2</v>
      </c>
      <c r="B157" s="285" t="s">
        <v>181</v>
      </c>
      <c r="C157" s="286"/>
      <c r="D157" s="287"/>
      <c r="E157" s="130"/>
      <c r="F157" s="97" t="s">
        <v>127</v>
      </c>
      <c r="G157" s="98">
        <v>1</v>
      </c>
      <c r="H157" s="113">
        <v>5500</v>
      </c>
      <c r="I157" s="109">
        <f t="shared" si="12"/>
        <v>5500</v>
      </c>
      <c r="J157" s="130"/>
      <c r="K157" s="97"/>
      <c r="L157" s="100">
        <v>0</v>
      </c>
      <c r="M157" s="113"/>
      <c r="N157" s="109">
        <f t="shared" si="13"/>
        <v>0</v>
      </c>
      <c r="O157" s="130"/>
      <c r="P157" s="97"/>
      <c r="Q157" s="100">
        <v>0</v>
      </c>
      <c r="R157" s="203"/>
      <c r="S157" s="109"/>
      <c r="T157" s="130"/>
      <c r="U157" s="97"/>
      <c r="V157" s="98"/>
      <c r="W157" s="113"/>
      <c r="X157" s="109"/>
    </row>
    <row r="158" spans="1:24" s="8" customFormat="1" ht="15" customHeight="1">
      <c r="A158" s="136">
        <v>3</v>
      </c>
      <c r="B158" s="285" t="s">
        <v>188</v>
      </c>
      <c r="C158" s="286"/>
      <c r="D158" s="287"/>
      <c r="E158" s="130"/>
      <c r="F158" s="97" t="s">
        <v>127</v>
      </c>
      <c r="G158" s="101">
        <v>1</v>
      </c>
      <c r="H158" s="113">
        <v>4500</v>
      </c>
      <c r="I158" s="109">
        <f t="shared" si="12"/>
        <v>4500</v>
      </c>
      <c r="J158" s="130"/>
      <c r="K158" s="97"/>
      <c r="L158" s="100">
        <v>0</v>
      </c>
      <c r="M158" s="113"/>
      <c r="N158" s="109">
        <f t="shared" si="13"/>
        <v>0</v>
      </c>
      <c r="O158" s="130"/>
      <c r="P158" s="97"/>
      <c r="Q158" s="100">
        <v>0</v>
      </c>
      <c r="R158" s="202"/>
      <c r="S158" s="109"/>
      <c r="T158" s="130"/>
      <c r="U158" s="97"/>
      <c r="V158" s="101"/>
      <c r="W158" s="113"/>
      <c r="X158" s="109"/>
    </row>
    <row r="159" spans="1:24" s="8" customFormat="1" ht="15" customHeight="1">
      <c r="A159" s="136">
        <v>4</v>
      </c>
      <c r="B159" s="285" t="s">
        <v>148</v>
      </c>
      <c r="C159" s="286"/>
      <c r="D159" s="287"/>
      <c r="E159" s="130"/>
      <c r="F159" s="97" t="s">
        <v>127</v>
      </c>
      <c r="G159" s="101">
        <v>1</v>
      </c>
      <c r="H159" s="113">
        <v>15000</v>
      </c>
      <c r="I159" s="109">
        <f t="shared" si="12"/>
        <v>15000</v>
      </c>
      <c r="J159" s="130"/>
      <c r="K159" s="97"/>
      <c r="L159" s="100">
        <v>0</v>
      </c>
      <c r="M159" s="113"/>
      <c r="N159" s="109">
        <f t="shared" si="13"/>
        <v>0</v>
      </c>
      <c r="O159" s="130"/>
      <c r="P159" s="97"/>
      <c r="Q159" s="100">
        <v>0</v>
      </c>
      <c r="R159" s="203"/>
      <c r="S159" s="109"/>
      <c r="T159" s="130"/>
      <c r="U159" s="97"/>
      <c r="V159" s="101"/>
      <c r="W159" s="113"/>
      <c r="X159" s="109"/>
    </row>
    <row r="160" spans="1:24" s="8" customFormat="1" ht="15" customHeight="1">
      <c r="A160" s="136">
        <v>5</v>
      </c>
      <c r="B160" s="285" t="s">
        <v>189</v>
      </c>
      <c r="C160" s="286"/>
      <c r="D160" s="287"/>
      <c r="E160" s="130"/>
      <c r="F160" s="97" t="s">
        <v>72</v>
      </c>
      <c r="G160" s="101">
        <v>2</v>
      </c>
      <c r="H160" s="108">
        <v>15000</v>
      </c>
      <c r="I160" s="256">
        <f t="shared" si="12"/>
        <v>30000</v>
      </c>
      <c r="J160" s="130"/>
      <c r="K160" s="97"/>
      <c r="L160" s="100">
        <v>0</v>
      </c>
      <c r="M160" s="113"/>
      <c r="N160" s="109">
        <f t="shared" si="13"/>
        <v>0</v>
      </c>
      <c r="O160" s="130"/>
      <c r="P160" s="97"/>
      <c r="Q160" s="100">
        <v>0</v>
      </c>
      <c r="R160" s="203"/>
      <c r="S160" s="109"/>
      <c r="T160" s="130"/>
      <c r="U160" s="97"/>
      <c r="V160" s="101"/>
      <c r="W160" s="113"/>
      <c r="X160" s="109"/>
    </row>
    <row r="161" spans="1:24" s="8" customFormat="1" ht="15" customHeight="1">
      <c r="A161" s="136">
        <v>6</v>
      </c>
      <c r="B161" s="285" t="s">
        <v>190</v>
      </c>
      <c r="C161" s="286"/>
      <c r="D161" s="287"/>
      <c r="E161" s="130"/>
      <c r="F161" s="97" t="s">
        <v>72</v>
      </c>
      <c r="G161" s="101">
        <v>2</v>
      </c>
      <c r="H161" s="108">
        <v>26000</v>
      </c>
      <c r="I161" s="256">
        <f>H161*G161</f>
        <v>52000</v>
      </c>
      <c r="J161" s="130"/>
      <c r="K161" s="97"/>
      <c r="L161" s="100">
        <v>0</v>
      </c>
      <c r="M161" s="113"/>
      <c r="N161" s="109">
        <f t="shared" si="13"/>
        <v>0</v>
      </c>
      <c r="O161" s="130"/>
      <c r="P161" s="97"/>
      <c r="Q161" s="100">
        <v>0</v>
      </c>
      <c r="R161" s="203"/>
      <c r="S161" s="109"/>
      <c r="T161" s="130"/>
      <c r="U161" s="97"/>
      <c r="V161" s="101"/>
      <c r="W161" s="113"/>
      <c r="X161" s="109"/>
    </row>
    <row r="162" spans="1:24" s="8" customFormat="1" ht="15" customHeight="1">
      <c r="A162" s="136">
        <v>7</v>
      </c>
      <c r="B162" s="285" t="s">
        <v>191</v>
      </c>
      <c r="C162" s="286"/>
      <c r="D162" s="287"/>
      <c r="E162" s="130"/>
      <c r="F162" s="254" t="s">
        <v>45</v>
      </c>
      <c r="G162" s="183">
        <v>1</v>
      </c>
      <c r="H162" s="108">
        <v>7000</v>
      </c>
      <c r="I162" s="256">
        <f t="shared" ref="I162:I180" si="14">H162*G162</f>
        <v>7000</v>
      </c>
      <c r="J162" s="130"/>
      <c r="K162" s="97"/>
      <c r="L162" s="100">
        <v>0</v>
      </c>
      <c r="M162" s="113"/>
      <c r="N162" s="109">
        <f t="shared" si="13"/>
        <v>0</v>
      </c>
      <c r="O162" s="130"/>
      <c r="P162" s="97"/>
      <c r="Q162" s="100">
        <v>0</v>
      </c>
      <c r="R162" s="203"/>
      <c r="S162" s="109"/>
      <c r="T162" s="130"/>
      <c r="U162" s="97"/>
      <c r="V162" s="101"/>
      <c r="W162" s="113"/>
      <c r="X162" s="109"/>
    </row>
    <row r="163" spans="1:24" s="8" customFormat="1" ht="15" customHeight="1">
      <c r="A163" s="136">
        <v>8</v>
      </c>
      <c r="B163" s="285" t="s">
        <v>192</v>
      </c>
      <c r="C163" s="286" t="s">
        <v>193</v>
      </c>
      <c r="D163" s="287" t="s">
        <v>193</v>
      </c>
      <c r="E163" s="130"/>
      <c r="F163" s="254" t="s">
        <v>72</v>
      </c>
      <c r="G163" s="183">
        <v>2</v>
      </c>
      <c r="H163" s="108">
        <v>5200</v>
      </c>
      <c r="I163" s="256">
        <f t="shared" si="14"/>
        <v>10400</v>
      </c>
      <c r="J163" s="130"/>
      <c r="K163" s="97"/>
      <c r="L163" s="100">
        <v>0</v>
      </c>
      <c r="M163" s="113"/>
      <c r="N163" s="109">
        <f t="shared" si="13"/>
        <v>0</v>
      </c>
      <c r="O163" s="130"/>
      <c r="P163" s="97"/>
      <c r="Q163" s="100">
        <v>0</v>
      </c>
      <c r="R163" s="202"/>
      <c r="S163" s="109"/>
      <c r="T163" s="130"/>
      <c r="U163" s="97"/>
      <c r="V163" s="101"/>
      <c r="W163" s="113"/>
      <c r="X163" s="109"/>
    </row>
    <row r="164" spans="1:24" s="8" customFormat="1" ht="15" customHeight="1">
      <c r="A164" s="136">
        <v>9</v>
      </c>
      <c r="B164" s="285" t="s">
        <v>194</v>
      </c>
      <c r="C164" s="286" t="s">
        <v>193</v>
      </c>
      <c r="D164" s="287" t="s">
        <v>193</v>
      </c>
      <c r="E164" s="130"/>
      <c r="F164" s="254" t="s">
        <v>72</v>
      </c>
      <c r="G164" s="183">
        <v>1</v>
      </c>
      <c r="H164" s="108">
        <v>4600</v>
      </c>
      <c r="I164" s="256">
        <f t="shared" si="14"/>
        <v>4600</v>
      </c>
      <c r="J164" s="130"/>
      <c r="K164" s="97"/>
      <c r="L164" s="100">
        <v>0</v>
      </c>
      <c r="M164" s="113"/>
      <c r="N164" s="199">
        <f t="shared" si="13"/>
        <v>0</v>
      </c>
      <c r="O164" s="183"/>
      <c r="P164" s="97"/>
      <c r="Q164" s="100">
        <v>0</v>
      </c>
      <c r="R164" s="202"/>
      <c r="S164" s="109"/>
      <c r="T164" s="130"/>
      <c r="U164" s="97"/>
      <c r="V164" s="101"/>
      <c r="W164" s="113"/>
      <c r="X164" s="109"/>
    </row>
    <row r="165" spans="1:24" s="8" customFormat="1" ht="15" customHeight="1">
      <c r="A165" s="136">
        <v>10</v>
      </c>
      <c r="B165" s="285" t="s">
        <v>185</v>
      </c>
      <c r="C165" s="286" t="s">
        <v>195</v>
      </c>
      <c r="D165" s="287" t="s">
        <v>195</v>
      </c>
      <c r="E165" s="130"/>
      <c r="F165" s="199" t="s">
        <v>45</v>
      </c>
      <c r="G165" s="183">
        <v>12</v>
      </c>
      <c r="H165" s="108">
        <v>400</v>
      </c>
      <c r="I165" s="256">
        <f t="shared" si="14"/>
        <v>4800</v>
      </c>
      <c r="J165" s="130"/>
      <c r="K165" s="93" t="s">
        <v>45</v>
      </c>
      <c r="L165" s="100">
        <v>10</v>
      </c>
      <c r="M165" s="44">
        <v>102</v>
      </c>
      <c r="N165" s="238">
        <f t="shared" si="13"/>
        <v>1020</v>
      </c>
      <c r="O165" s="183"/>
      <c r="P165" s="97"/>
      <c r="Q165" s="100">
        <v>0</v>
      </c>
      <c r="R165" s="202"/>
      <c r="S165" s="109"/>
      <c r="T165" s="130"/>
      <c r="U165" s="97"/>
      <c r="V165" s="101"/>
      <c r="W165" s="113"/>
      <c r="X165" s="109"/>
    </row>
    <row r="166" spans="1:24" s="8" customFormat="1" ht="15" customHeight="1">
      <c r="A166" s="136">
        <v>11</v>
      </c>
      <c r="B166" s="285" t="s">
        <v>169</v>
      </c>
      <c r="C166" s="286" t="s">
        <v>169</v>
      </c>
      <c r="D166" s="287" t="s">
        <v>169</v>
      </c>
      <c r="E166" s="127"/>
      <c r="F166" s="199" t="s">
        <v>12</v>
      </c>
      <c r="G166" s="183">
        <v>1</v>
      </c>
      <c r="H166" s="108">
        <v>10000</v>
      </c>
      <c r="I166" s="256">
        <f t="shared" si="14"/>
        <v>10000</v>
      </c>
      <c r="J166" s="127"/>
      <c r="K166" s="91"/>
      <c r="L166" s="100">
        <v>0</v>
      </c>
      <c r="M166" s="237"/>
      <c r="N166" s="238">
        <f t="shared" si="13"/>
        <v>0</v>
      </c>
      <c r="O166" s="183"/>
      <c r="P166" s="91"/>
      <c r="Q166" s="100">
        <v>0</v>
      </c>
      <c r="R166" s="110"/>
      <c r="S166" s="114"/>
      <c r="T166" s="127"/>
      <c r="U166" s="91"/>
      <c r="V166" s="92"/>
      <c r="W166" s="110"/>
      <c r="X166" s="114"/>
    </row>
    <row r="167" spans="1:24" s="8" customFormat="1" ht="15" customHeight="1">
      <c r="A167" s="136">
        <v>12</v>
      </c>
      <c r="B167" s="285" t="s">
        <v>248</v>
      </c>
      <c r="C167" s="286"/>
      <c r="D167" s="287"/>
      <c r="E167" s="127"/>
      <c r="F167" s="199"/>
      <c r="G167" s="183"/>
      <c r="H167" s="108"/>
      <c r="I167" s="256">
        <f t="shared" si="14"/>
        <v>0</v>
      </c>
      <c r="J167" s="127"/>
      <c r="K167" s="95" t="s">
        <v>131</v>
      </c>
      <c r="L167" s="100">
        <v>1</v>
      </c>
      <c r="M167" s="237">
        <v>5220</v>
      </c>
      <c r="N167" s="238">
        <f t="shared" si="13"/>
        <v>5220</v>
      </c>
      <c r="O167" s="183"/>
      <c r="P167" s="95"/>
      <c r="Q167" s="96"/>
      <c r="R167" s="112"/>
      <c r="S167" s="115"/>
      <c r="T167" s="127"/>
      <c r="U167" s="95"/>
      <c r="V167" s="96"/>
      <c r="W167" s="112"/>
      <c r="X167" s="115"/>
    </row>
    <row r="168" spans="1:24" s="8" customFormat="1" ht="15" customHeight="1">
      <c r="A168" s="136">
        <v>13</v>
      </c>
      <c r="B168" s="285" t="s">
        <v>249</v>
      </c>
      <c r="C168" s="286"/>
      <c r="D168" s="287"/>
      <c r="E168" s="129"/>
      <c r="F168" s="254"/>
      <c r="G168" s="255"/>
      <c r="H168" s="110"/>
      <c r="I168" s="256">
        <f t="shared" si="14"/>
        <v>0</v>
      </c>
      <c r="J168" s="129"/>
      <c r="K168" s="97" t="s">
        <v>131</v>
      </c>
      <c r="L168" s="100">
        <v>1</v>
      </c>
      <c r="M168" s="237">
        <v>2430</v>
      </c>
      <c r="N168" s="238">
        <f t="shared" si="13"/>
        <v>2430</v>
      </c>
      <c r="O168" s="183"/>
      <c r="P168" s="97"/>
      <c r="Q168" s="96"/>
      <c r="R168" s="112"/>
      <c r="S168" s="109"/>
      <c r="T168" s="129"/>
      <c r="U168" s="97"/>
      <c r="V168" s="96"/>
      <c r="W168" s="112"/>
      <c r="X168" s="109"/>
    </row>
    <row r="169" spans="1:24" s="8" customFormat="1" ht="15" customHeight="1">
      <c r="A169" s="136">
        <v>14</v>
      </c>
      <c r="B169" s="285" t="s">
        <v>250</v>
      </c>
      <c r="C169" s="286"/>
      <c r="D169" s="287"/>
      <c r="E169" s="129"/>
      <c r="F169" s="254"/>
      <c r="G169" s="255"/>
      <c r="H169" s="110"/>
      <c r="I169" s="256"/>
      <c r="J169" s="129"/>
      <c r="K169" s="97" t="s">
        <v>131</v>
      </c>
      <c r="L169" s="100">
        <v>2</v>
      </c>
      <c r="M169" s="237">
        <v>2640</v>
      </c>
      <c r="N169" s="238">
        <f t="shared" si="13"/>
        <v>5280</v>
      </c>
      <c r="O169" s="183"/>
      <c r="P169" s="97"/>
      <c r="Q169" s="96"/>
      <c r="R169" s="112"/>
      <c r="S169" s="109"/>
      <c r="T169" s="129"/>
      <c r="U169" s="97"/>
      <c r="V169" s="96"/>
      <c r="W169" s="112"/>
      <c r="X169" s="109"/>
    </row>
    <row r="170" spans="1:24" s="8" customFormat="1" ht="15" customHeight="1">
      <c r="A170" s="136">
        <v>15</v>
      </c>
      <c r="B170" s="285" t="s">
        <v>251</v>
      </c>
      <c r="C170" s="286"/>
      <c r="D170" s="287"/>
      <c r="E170" s="129"/>
      <c r="F170" s="254"/>
      <c r="G170" s="255"/>
      <c r="H170" s="112"/>
      <c r="I170" s="109"/>
      <c r="J170" s="129"/>
      <c r="K170" s="97" t="s">
        <v>222</v>
      </c>
      <c r="L170" s="98">
        <v>1</v>
      </c>
      <c r="M170" s="237">
        <v>6604.8</v>
      </c>
      <c r="N170" s="238">
        <f t="shared" si="13"/>
        <v>6604.8</v>
      </c>
      <c r="O170" s="183"/>
      <c r="P170" s="97"/>
      <c r="Q170" s="96"/>
      <c r="R170" s="112"/>
      <c r="S170" s="109"/>
      <c r="T170" s="129"/>
      <c r="U170" s="97"/>
      <c r="V170" s="96"/>
      <c r="W170" s="112"/>
      <c r="X170" s="109"/>
    </row>
    <row r="171" spans="1:24" s="8" customFormat="1" ht="15" customHeight="1">
      <c r="A171" s="136">
        <v>16</v>
      </c>
      <c r="B171" s="285" t="s">
        <v>252</v>
      </c>
      <c r="C171" s="286"/>
      <c r="D171" s="287"/>
      <c r="E171" s="129"/>
      <c r="F171" s="254"/>
      <c r="G171" s="255"/>
      <c r="H171" s="112"/>
      <c r="I171" s="109"/>
      <c r="J171" s="129"/>
      <c r="K171" s="97" t="s">
        <v>222</v>
      </c>
      <c r="L171" s="98">
        <v>1</v>
      </c>
      <c r="M171" s="237">
        <v>12642</v>
      </c>
      <c r="N171" s="238">
        <f t="shared" si="13"/>
        <v>12642</v>
      </c>
      <c r="O171" s="183"/>
      <c r="P171" s="97"/>
      <c r="Q171" s="96"/>
      <c r="R171" s="112"/>
      <c r="S171" s="109"/>
      <c r="T171" s="129"/>
      <c r="U171" s="97"/>
      <c r="V171" s="96"/>
      <c r="W171" s="112"/>
      <c r="X171" s="109"/>
    </row>
    <row r="172" spans="1:24" s="8" customFormat="1" ht="15" customHeight="1">
      <c r="A172" s="136">
        <v>17</v>
      </c>
      <c r="B172" s="285" t="s">
        <v>253</v>
      </c>
      <c r="C172" s="286"/>
      <c r="D172" s="287"/>
      <c r="E172" s="129"/>
      <c r="F172" s="97"/>
      <c r="G172" s="96"/>
      <c r="H172" s="112"/>
      <c r="I172" s="109"/>
      <c r="J172" s="129"/>
      <c r="K172" s="97" t="s">
        <v>222</v>
      </c>
      <c r="L172" s="98">
        <v>1</v>
      </c>
      <c r="M172" s="237">
        <v>6604.8</v>
      </c>
      <c r="N172" s="238">
        <f t="shared" si="13"/>
        <v>6604.8</v>
      </c>
      <c r="O172" s="183"/>
      <c r="P172" s="97"/>
      <c r="Q172" s="96"/>
      <c r="R172" s="112"/>
      <c r="S172" s="109"/>
      <c r="T172" s="129"/>
      <c r="U172" s="97"/>
      <c r="V172" s="96"/>
      <c r="W172" s="112"/>
      <c r="X172" s="109"/>
    </row>
    <row r="173" spans="1:24" s="8" customFormat="1" ht="15" customHeight="1">
      <c r="A173" s="136">
        <v>18</v>
      </c>
      <c r="B173" s="285" t="s">
        <v>254</v>
      </c>
      <c r="C173" s="286"/>
      <c r="D173" s="287"/>
      <c r="E173" s="129"/>
      <c r="F173" s="97"/>
      <c r="G173" s="96"/>
      <c r="H173" s="112"/>
      <c r="I173" s="109"/>
      <c r="J173" s="129"/>
      <c r="K173" s="93" t="s">
        <v>255</v>
      </c>
      <c r="L173" s="94">
        <v>1</v>
      </c>
      <c r="M173" s="237">
        <v>720</v>
      </c>
      <c r="N173" s="238">
        <f t="shared" si="13"/>
        <v>720</v>
      </c>
      <c r="O173" s="183"/>
      <c r="P173" s="97"/>
      <c r="Q173" s="96"/>
      <c r="R173" s="112"/>
      <c r="S173" s="109"/>
      <c r="T173" s="129"/>
      <c r="U173" s="97"/>
      <c r="V173" s="96"/>
      <c r="W173" s="112"/>
      <c r="X173" s="109"/>
    </row>
    <row r="174" spans="1:24" s="8" customFormat="1" ht="15" customHeight="1">
      <c r="A174" s="136">
        <v>19</v>
      </c>
      <c r="B174" s="285" t="s">
        <v>256</v>
      </c>
      <c r="C174" s="286"/>
      <c r="D174" s="287"/>
      <c r="E174" s="129"/>
      <c r="F174" s="97"/>
      <c r="G174" s="96"/>
      <c r="H174" s="112"/>
      <c r="I174" s="109"/>
      <c r="J174" s="129"/>
      <c r="K174" s="93" t="s">
        <v>45</v>
      </c>
      <c r="L174" s="94">
        <v>2</v>
      </c>
      <c r="M174" s="237">
        <v>1833.22</v>
      </c>
      <c r="N174" s="238">
        <f t="shared" si="13"/>
        <v>3666.44</v>
      </c>
      <c r="O174" s="183"/>
      <c r="P174" s="97"/>
      <c r="Q174" s="96"/>
      <c r="R174" s="112"/>
      <c r="S174" s="109"/>
      <c r="T174" s="129"/>
      <c r="U174" s="97"/>
      <c r="V174" s="96"/>
      <c r="W174" s="112"/>
      <c r="X174" s="109"/>
    </row>
    <row r="175" spans="1:24" s="8" customFormat="1" ht="15" customHeight="1">
      <c r="A175" s="136">
        <v>20</v>
      </c>
      <c r="B175" s="285" t="s">
        <v>175</v>
      </c>
      <c r="C175" s="286"/>
      <c r="D175" s="287"/>
      <c r="E175" s="129"/>
      <c r="F175" s="97"/>
      <c r="G175" s="96"/>
      <c r="H175" s="112"/>
      <c r="I175" s="109"/>
      <c r="J175" s="129"/>
      <c r="K175" s="93" t="s">
        <v>39</v>
      </c>
      <c r="L175" s="94">
        <v>1</v>
      </c>
      <c r="M175" s="44">
        <v>15345.83</v>
      </c>
      <c r="N175" s="238">
        <f t="shared" si="13"/>
        <v>15345.83</v>
      </c>
      <c r="O175" s="183"/>
      <c r="P175" s="97"/>
      <c r="Q175" s="96"/>
      <c r="R175" s="112"/>
      <c r="S175" s="109"/>
      <c r="T175" s="129"/>
      <c r="U175" s="97"/>
      <c r="V175" s="96"/>
      <c r="W175" s="112"/>
      <c r="X175" s="109"/>
    </row>
    <row r="176" spans="1:24" s="8" customFormat="1" ht="15" customHeight="1">
      <c r="A176" s="136">
        <v>21</v>
      </c>
      <c r="B176" s="285" t="s">
        <v>257</v>
      </c>
      <c r="C176" s="286"/>
      <c r="D176" s="287"/>
      <c r="E176" s="129"/>
      <c r="F176" s="97"/>
      <c r="G176" s="96"/>
      <c r="H176" s="112"/>
      <c r="I176" s="109"/>
      <c r="J176" s="129"/>
      <c r="K176" s="93" t="s">
        <v>39</v>
      </c>
      <c r="L176" s="94">
        <v>1</v>
      </c>
      <c r="M176" s="44">
        <v>46341.440000000002</v>
      </c>
      <c r="N176" s="238">
        <f t="shared" si="13"/>
        <v>46341.440000000002</v>
      </c>
      <c r="O176" s="183"/>
      <c r="P176" s="97"/>
      <c r="Q176" s="96"/>
      <c r="R176" s="112"/>
      <c r="S176" s="109"/>
      <c r="T176" s="129"/>
      <c r="U176" s="97"/>
      <c r="V176" s="96"/>
      <c r="W176" s="112"/>
      <c r="X176" s="109"/>
    </row>
    <row r="177" spans="1:24" s="8" customFormat="1" ht="15" customHeight="1">
      <c r="A177" s="136">
        <v>22</v>
      </c>
      <c r="B177" s="285"/>
      <c r="C177" s="286"/>
      <c r="D177" s="287"/>
      <c r="E177" s="183"/>
      <c r="F177" s="97"/>
      <c r="G177" s="184"/>
      <c r="H177" s="113"/>
      <c r="I177" s="109">
        <f t="shared" si="14"/>
        <v>0</v>
      </c>
      <c r="J177" s="183"/>
      <c r="K177" s="97"/>
      <c r="L177" s="184"/>
      <c r="M177" s="113"/>
      <c r="N177" s="199">
        <f t="shared" si="13"/>
        <v>0</v>
      </c>
      <c r="O177" s="183"/>
      <c r="P177" s="97"/>
      <c r="Q177" s="184"/>
      <c r="R177" s="202"/>
      <c r="S177" s="109"/>
      <c r="T177" s="183"/>
      <c r="U177" s="97"/>
      <c r="V177" s="184"/>
      <c r="W177" s="113"/>
      <c r="X177" s="109"/>
    </row>
    <row r="178" spans="1:24" s="8" customFormat="1" ht="15" customHeight="1">
      <c r="A178" s="136">
        <v>23</v>
      </c>
      <c r="B178" s="285"/>
      <c r="C178" s="286"/>
      <c r="D178" s="287"/>
      <c r="E178" s="183"/>
      <c r="F178" s="97"/>
      <c r="G178" s="184"/>
      <c r="H178" s="113"/>
      <c r="I178" s="109">
        <f t="shared" si="14"/>
        <v>0</v>
      </c>
      <c r="J178" s="183"/>
      <c r="K178" s="97"/>
      <c r="L178" s="184"/>
      <c r="M178" s="113"/>
      <c r="N178" s="199">
        <f t="shared" si="13"/>
        <v>0</v>
      </c>
      <c r="O178" s="183"/>
      <c r="P178" s="97"/>
      <c r="Q178" s="184"/>
      <c r="R178" s="202"/>
      <c r="S178" s="109"/>
      <c r="T178" s="183"/>
      <c r="U178" s="97"/>
      <c r="V178" s="184"/>
      <c r="W178" s="113"/>
      <c r="X178" s="109"/>
    </row>
    <row r="179" spans="1:24" s="8" customFormat="1" ht="15" customHeight="1">
      <c r="A179" s="136">
        <v>24</v>
      </c>
      <c r="B179" s="285"/>
      <c r="C179" s="286"/>
      <c r="D179" s="287"/>
      <c r="E179" s="183"/>
      <c r="F179" s="97"/>
      <c r="G179" s="184"/>
      <c r="H179" s="113"/>
      <c r="I179" s="109">
        <f t="shared" si="14"/>
        <v>0</v>
      </c>
      <c r="J179" s="183"/>
      <c r="K179" s="97"/>
      <c r="L179" s="184"/>
      <c r="M179" s="113"/>
      <c r="N179" s="199">
        <f t="shared" si="13"/>
        <v>0</v>
      </c>
      <c r="O179" s="183"/>
      <c r="P179" s="97"/>
      <c r="Q179" s="184"/>
      <c r="R179" s="202"/>
      <c r="S179" s="109"/>
      <c r="T179" s="183"/>
      <c r="U179" s="97"/>
      <c r="V179" s="184"/>
      <c r="W179" s="113"/>
      <c r="X179" s="109"/>
    </row>
    <row r="180" spans="1:24" s="8" customFormat="1" ht="15" customHeight="1">
      <c r="A180" s="136">
        <v>25</v>
      </c>
      <c r="B180" s="285"/>
      <c r="C180" s="286"/>
      <c r="D180" s="287"/>
      <c r="E180" s="183"/>
      <c r="F180" s="97"/>
      <c r="G180" s="184"/>
      <c r="H180" s="113"/>
      <c r="I180" s="109">
        <f t="shared" si="14"/>
        <v>0</v>
      </c>
      <c r="J180" s="183"/>
      <c r="K180" s="97"/>
      <c r="L180" s="184"/>
      <c r="M180" s="113"/>
      <c r="N180" s="109"/>
      <c r="O180" s="183"/>
      <c r="P180" s="97"/>
      <c r="Q180" s="184"/>
      <c r="R180" s="202"/>
      <c r="S180" s="109"/>
      <c r="T180" s="183"/>
      <c r="U180" s="97"/>
      <c r="V180" s="184"/>
      <c r="W180" s="113"/>
      <c r="X180" s="109"/>
    </row>
    <row r="181" spans="1:24" s="8" customFormat="1" ht="15" customHeight="1">
      <c r="A181" s="136"/>
      <c r="B181" s="312" t="s">
        <v>49</v>
      </c>
      <c r="C181" s="313"/>
      <c r="D181" s="314"/>
      <c r="E181" s="183"/>
      <c r="F181" s="97"/>
      <c r="G181" s="184"/>
      <c r="H181" s="113"/>
      <c r="I181" s="114">
        <f>SUM(I156:I180)</f>
        <v>158800</v>
      </c>
      <c r="J181" s="183"/>
      <c r="K181" s="97"/>
      <c r="L181" s="184"/>
      <c r="M181" s="113"/>
      <c r="N181" s="111">
        <f>SUM(N156:N180)</f>
        <v>105875.31000000001</v>
      </c>
      <c r="O181" s="183"/>
      <c r="P181" s="97"/>
      <c r="Q181" s="184"/>
      <c r="R181" s="202"/>
      <c r="S181" s="109"/>
      <c r="T181" s="183"/>
      <c r="U181" s="97"/>
      <c r="V181" s="184"/>
      <c r="W181" s="113"/>
      <c r="X181" s="109"/>
    </row>
    <row r="182" spans="1:24" s="8" customFormat="1" ht="15" customHeight="1">
      <c r="A182" s="138" t="s">
        <v>196</v>
      </c>
      <c r="B182" s="309" t="s">
        <v>197</v>
      </c>
      <c r="C182" s="310"/>
      <c r="D182" s="311"/>
      <c r="E182" s="130"/>
      <c r="F182" s="97"/>
      <c r="G182" s="184"/>
      <c r="H182" s="113"/>
      <c r="I182" s="109"/>
      <c r="J182" s="130"/>
      <c r="K182" s="97"/>
      <c r="L182" s="184"/>
      <c r="M182" s="113"/>
      <c r="N182" s="109"/>
      <c r="O182" s="130"/>
      <c r="P182" s="97"/>
      <c r="Q182" s="184"/>
      <c r="R182" s="204"/>
      <c r="S182" s="109"/>
      <c r="T182" s="130"/>
      <c r="U182" s="97"/>
      <c r="V182" s="184"/>
      <c r="W182" s="113"/>
      <c r="X182" s="109"/>
    </row>
    <row r="183" spans="1:24" s="8" customFormat="1" ht="15" customHeight="1">
      <c r="A183" s="136">
        <v>1</v>
      </c>
      <c r="B183" s="291" t="s">
        <v>50</v>
      </c>
      <c r="C183" s="292"/>
      <c r="D183" s="293"/>
      <c r="E183" s="140"/>
      <c r="F183" s="97" t="s">
        <v>45</v>
      </c>
      <c r="G183" s="124">
        <v>30</v>
      </c>
      <c r="H183" s="113">
        <v>280</v>
      </c>
      <c r="I183" s="113">
        <f t="shared" ref="I183:I193" si="15">G183*H183</f>
        <v>8400</v>
      </c>
      <c r="J183" s="140"/>
      <c r="K183" s="97"/>
      <c r="L183" s="229">
        <v>0</v>
      </c>
      <c r="M183" s="112"/>
      <c r="N183" s="114"/>
      <c r="O183" s="140"/>
      <c r="P183" s="97"/>
      <c r="Q183" s="94"/>
      <c r="R183" s="44"/>
      <c r="S183" s="109"/>
      <c r="T183" s="140"/>
      <c r="U183" s="97"/>
      <c r="V183" s="96"/>
      <c r="W183" s="112"/>
      <c r="X183" s="114"/>
    </row>
    <row r="184" spans="1:24" s="8" customFormat="1" ht="15" customHeight="1">
      <c r="A184" s="136">
        <v>2</v>
      </c>
      <c r="B184" s="291" t="s">
        <v>51</v>
      </c>
      <c r="C184" s="292"/>
      <c r="D184" s="293"/>
      <c r="E184" s="129"/>
      <c r="F184" s="97" t="s">
        <v>45</v>
      </c>
      <c r="G184" s="124">
        <v>150</v>
      </c>
      <c r="H184" s="113">
        <v>150</v>
      </c>
      <c r="I184" s="113">
        <f t="shared" si="15"/>
        <v>22500</v>
      </c>
      <c r="J184" s="129"/>
      <c r="K184" s="97"/>
      <c r="L184" s="229">
        <v>0</v>
      </c>
      <c r="M184" s="112"/>
      <c r="N184" s="114"/>
      <c r="O184" s="129"/>
      <c r="P184" s="97" t="s">
        <v>45</v>
      </c>
      <c r="Q184" s="94">
        <v>60</v>
      </c>
      <c r="R184" s="44">
        <v>110</v>
      </c>
      <c r="S184" s="109">
        <f t="shared" ref="S184:S198" si="16">R184*Q184</f>
        <v>6600</v>
      </c>
      <c r="T184" s="129"/>
      <c r="U184" s="97"/>
      <c r="V184" s="96"/>
      <c r="W184" s="112"/>
      <c r="X184" s="114"/>
    </row>
    <row r="185" spans="1:24" s="8" customFormat="1" ht="15" customHeight="1">
      <c r="A185" s="136">
        <v>3</v>
      </c>
      <c r="B185" s="291" t="s">
        <v>52</v>
      </c>
      <c r="C185" s="292"/>
      <c r="D185" s="293"/>
      <c r="E185" s="129"/>
      <c r="F185" s="97" t="s">
        <v>45</v>
      </c>
      <c r="G185" s="124">
        <v>20</v>
      </c>
      <c r="H185" s="113">
        <v>150</v>
      </c>
      <c r="I185" s="113">
        <f t="shared" si="15"/>
        <v>3000</v>
      </c>
      <c r="J185" s="129"/>
      <c r="K185" s="97"/>
      <c r="L185" s="229">
        <v>0</v>
      </c>
      <c r="M185" s="112"/>
      <c r="N185" s="109"/>
      <c r="O185" s="129"/>
      <c r="P185" s="97" t="s">
        <v>45</v>
      </c>
      <c r="Q185" s="94">
        <v>15</v>
      </c>
      <c r="R185" s="44">
        <v>115</v>
      </c>
      <c r="S185" s="109">
        <f t="shared" si="16"/>
        <v>1725</v>
      </c>
      <c r="T185" s="129"/>
      <c r="U185" s="97"/>
      <c r="V185" s="96"/>
      <c r="W185" s="112"/>
      <c r="X185" s="109"/>
    </row>
    <row r="186" spans="1:24" s="8" customFormat="1" ht="15" customHeight="1">
      <c r="A186" s="136">
        <v>4</v>
      </c>
      <c r="B186" s="291" t="s">
        <v>74</v>
      </c>
      <c r="C186" s="292"/>
      <c r="D186" s="293"/>
      <c r="E186" s="130"/>
      <c r="F186" s="97" t="s">
        <v>45</v>
      </c>
      <c r="G186" s="124">
        <v>60</v>
      </c>
      <c r="H186" s="113">
        <v>180</v>
      </c>
      <c r="I186" s="113">
        <f t="shared" si="15"/>
        <v>10800</v>
      </c>
      <c r="J186" s="130"/>
      <c r="K186" s="97"/>
      <c r="L186" s="229">
        <v>0</v>
      </c>
      <c r="M186" s="202"/>
      <c r="N186" s="109"/>
      <c r="O186" s="130"/>
      <c r="P186" s="97"/>
      <c r="Q186" s="94">
        <v>0</v>
      </c>
      <c r="R186" s="44"/>
      <c r="S186" s="109">
        <f t="shared" si="16"/>
        <v>0</v>
      </c>
      <c r="T186" s="130"/>
      <c r="U186" s="97"/>
      <c r="V186" s="124"/>
      <c r="W186" s="113"/>
      <c r="X186" s="109"/>
    </row>
    <row r="187" spans="1:24" s="8" customFormat="1" ht="15" customHeight="1">
      <c r="A187" s="136">
        <v>5</v>
      </c>
      <c r="B187" s="291" t="s">
        <v>87</v>
      </c>
      <c r="C187" s="292"/>
      <c r="D187" s="293"/>
      <c r="E187" s="130"/>
      <c r="F187" s="97" t="s">
        <v>44</v>
      </c>
      <c r="G187" s="124">
        <v>40</v>
      </c>
      <c r="H187" s="113">
        <v>1000</v>
      </c>
      <c r="I187" s="109">
        <f t="shared" si="15"/>
        <v>40000</v>
      </c>
      <c r="J187" s="130"/>
      <c r="K187" s="97"/>
      <c r="L187" s="229">
        <v>0</v>
      </c>
      <c r="M187" s="202"/>
      <c r="N187" s="109"/>
      <c r="O187" s="130"/>
      <c r="P187" s="97" t="s">
        <v>44</v>
      </c>
      <c r="Q187" s="94">
        <v>6</v>
      </c>
      <c r="R187" s="44">
        <v>680</v>
      </c>
      <c r="S187" s="109">
        <f t="shared" si="16"/>
        <v>4080</v>
      </c>
      <c r="T187" s="130"/>
      <c r="U187" s="97"/>
      <c r="V187" s="124"/>
      <c r="W187" s="113"/>
      <c r="X187" s="109"/>
    </row>
    <row r="188" spans="1:24" s="8" customFormat="1" ht="15" customHeight="1">
      <c r="A188" s="136">
        <v>6</v>
      </c>
      <c r="B188" s="291" t="s">
        <v>88</v>
      </c>
      <c r="C188" s="292"/>
      <c r="D188" s="293"/>
      <c r="E188" s="130"/>
      <c r="F188" s="97" t="s">
        <v>89</v>
      </c>
      <c r="G188" s="124">
        <v>2</v>
      </c>
      <c r="H188" s="113">
        <v>3900</v>
      </c>
      <c r="I188" s="109">
        <f t="shared" si="15"/>
        <v>7800</v>
      </c>
      <c r="J188" s="130"/>
      <c r="K188" s="97"/>
      <c r="L188" s="229">
        <v>0</v>
      </c>
      <c r="M188" s="202"/>
      <c r="N188" s="109"/>
      <c r="O188" s="130"/>
      <c r="P188" s="97"/>
      <c r="Q188" s="94">
        <v>0</v>
      </c>
      <c r="R188" s="44"/>
      <c r="S188" s="109">
        <f t="shared" si="16"/>
        <v>0</v>
      </c>
      <c r="T188" s="130"/>
      <c r="U188" s="97"/>
      <c r="V188" s="124"/>
      <c r="W188" s="113"/>
      <c r="X188" s="109"/>
    </row>
    <row r="189" spans="1:24" s="8" customFormat="1" ht="15" customHeight="1">
      <c r="A189" s="136">
        <v>7</v>
      </c>
      <c r="B189" s="291" t="s">
        <v>84</v>
      </c>
      <c r="C189" s="292"/>
      <c r="D189" s="293"/>
      <c r="E189" s="130"/>
      <c r="F189" s="97" t="s">
        <v>53</v>
      </c>
      <c r="G189" s="124">
        <v>10</v>
      </c>
      <c r="H189" s="113">
        <v>3800</v>
      </c>
      <c r="I189" s="109">
        <f t="shared" si="15"/>
        <v>38000</v>
      </c>
      <c r="J189" s="130"/>
      <c r="K189" s="97"/>
      <c r="L189" s="229">
        <v>0</v>
      </c>
      <c r="M189" s="202"/>
      <c r="N189" s="109"/>
      <c r="O189" s="130"/>
      <c r="P189" s="97" t="s">
        <v>53</v>
      </c>
      <c r="Q189" s="94">
        <v>8</v>
      </c>
      <c r="R189" s="44">
        <v>3900</v>
      </c>
      <c r="S189" s="109">
        <f t="shared" si="16"/>
        <v>31200</v>
      </c>
      <c r="T189" s="130"/>
      <c r="U189" s="97"/>
      <c r="V189" s="124"/>
      <c r="W189" s="113"/>
      <c r="X189" s="109"/>
    </row>
    <row r="190" spans="1:24" s="8" customFormat="1" ht="15" customHeight="1">
      <c r="A190" s="136">
        <v>8</v>
      </c>
      <c r="B190" s="291" t="s">
        <v>124</v>
      </c>
      <c r="C190" s="292"/>
      <c r="D190" s="293"/>
      <c r="E190" s="130"/>
      <c r="F190" s="97" t="s">
        <v>45</v>
      </c>
      <c r="G190" s="124">
        <v>50</v>
      </c>
      <c r="H190" s="113">
        <v>16</v>
      </c>
      <c r="I190" s="109">
        <f t="shared" si="15"/>
        <v>800</v>
      </c>
      <c r="J190" s="130"/>
      <c r="K190" s="97"/>
      <c r="L190" s="229">
        <v>0</v>
      </c>
      <c r="M190" s="202"/>
      <c r="N190" s="109"/>
      <c r="O190" s="130"/>
      <c r="P190" s="97"/>
      <c r="Q190" s="94">
        <v>0</v>
      </c>
      <c r="R190" s="44"/>
      <c r="S190" s="109">
        <f t="shared" si="16"/>
        <v>0</v>
      </c>
      <c r="T190" s="130"/>
      <c r="U190" s="97"/>
      <c r="V190" s="124"/>
      <c r="W190" s="113"/>
      <c r="X190" s="109"/>
    </row>
    <row r="191" spans="1:24" s="8" customFormat="1" ht="15" customHeight="1">
      <c r="A191" s="136">
        <v>9</v>
      </c>
      <c r="B191" s="291" t="s">
        <v>125</v>
      </c>
      <c r="C191" s="292"/>
      <c r="D191" s="293"/>
      <c r="E191" s="130"/>
      <c r="F191" s="97" t="s">
        <v>45</v>
      </c>
      <c r="G191" s="124">
        <v>15</v>
      </c>
      <c r="H191" s="113">
        <v>455</v>
      </c>
      <c r="I191" s="109">
        <f t="shared" si="15"/>
        <v>6825</v>
      </c>
      <c r="J191" s="130"/>
      <c r="K191" s="97"/>
      <c r="L191" s="229">
        <v>0</v>
      </c>
      <c r="M191" s="202"/>
      <c r="N191" s="109"/>
      <c r="O191" s="130"/>
      <c r="P191" s="97"/>
      <c r="Q191" s="94">
        <v>0</v>
      </c>
      <c r="R191" s="44"/>
      <c r="S191" s="109">
        <f t="shared" si="16"/>
        <v>0</v>
      </c>
      <c r="T191" s="130"/>
      <c r="U191" s="97"/>
      <c r="V191" s="124"/>
      <c r="W191" s="113"/>
      <c r="X191" s="109"/>
    </row>
    <row r="192" spans="1:24" s="8" customFormat="1" ht="15" customHeight="1">
      <c r="A192" s="136">
        <v>10</v>
      </c>
      <c r="B192" s="291" t="s">
        <v>198</v>
      </c>
      <c r="C192" s="292"/>
      <c r="D192" s="293"/>
      <c r="E192" s="130"/>
      <c r="F192" s="97" t="s">
        <v>12</v>
      </c>
      <c r="G192" s="124">
        <v>1</v>
      </c>
      <c r="H192" s="113">
        <v>4500</v>
      </c>
      <c r="I192" s="109">
        <f t="shared" si="15"/>
        <v>4500</v>
      </c>
      <c r="J192" s="130"/>
      <c r="K192" s="97"/>
      <c r="L192" s="229">
        <v>0</v>
      </c>
      <c r="M192" s="202"/>
      <c r="N192" s="109"/>
      <c r="O192" s="130"/>
      <c r="P192" s="97"/>
      <c r="Q192" s="94">
        <v>0</v>
      </c>
      <c r="R192" s="44"/>
      <c r="S192" s="109">
        <f t="shared" si="16"/>
        <v>0</v>
      </c>
      <c r="T192" s="130"/>
      <c r="U192" s="97"/>
      <c r="V192" s="124"/>
      <c r="W192" s="113"/>
      <c r="X192" s="109"/>
    </row>
    <row r="193" spans="1:24" s="8" customFormat="1" ht="15" customHeight="1">
      <c r="A193" s="136">
        <v>11</v>
      </c>
      <c r="B193" s="306" t="s">
        <v>63</v>
      </c>
      <c r="C193" s="391"/>
      <c r="D193" s="391"/>
      <c r="E193" s="130"/>
      <c r="F193" s="97" t="s">
        <v>12</v>
      </c>
      <c r="G193" s="124">
        <v>1</v>
      </c>
      <c r="H193" s="113">
        <v>10000</v>
      </c>
      <c r="I193" s="109">
        <f t="shared" si="15"/>
        <v>10000</v>
      </c>
      <c r="J193" s="130"/>
      <c r="K193" s="97"/>
      <c r="L193" s="229">
        <v>0</v>
      </c>
      <c r="M193" s="202"/>
      <c r="N193" s="109"/>
      <c r="O193" s="130"/>
      <c r="P193" s="97"/>
      <c r="Q193" s="94">
        <v>0</v>
      </c>
      <c r="R193" s="44"/>
      <c r="S193" s="109">
        <f t="shared" si="16"/>
        <v>0</v>
      </c>
      <c r="T193" s="130"/>
      <c r="U193" s="97"/>
      <c r="V193" s="124"/>
      <c r="W193" s="113"/>
      <c r="X193" s="109"/>
    </row>
    <row r="194" spans="1:24" s="8" customFormat="1" ht="15" customHeight="1">
      <c r="A194" s="136">
        <v>12</v>
      </c>
      <c r="B194" s="306" t="s">
        <v>224</v>
      </c>
      <c r="C194" s="307"/>
      <c r="D194" s="308"/>
      <c r="E194" s="140"/>
      <c r="F194" s="97"/>
      <c r="G194" s="96"/>
      <c r="H194" s="112"/>
      <c r="I194" s="114"/>
      <c r="J194" s="140"/>
      <c r="K194" s="97"/>
      <c r="L194" s="96"/>
      <c r="M194" s="112"/>
      <c r="N194" s="114"/>
      <c r="O194" s="140"/>
      <c r="P194" s="97" t="s">
        <v>45</v>
      </c>
      <c r="Q194" s="94">
        <v>20</v>
      </c>
      <c r="R194" s="44">
        <v>650</v>
      </c>
      <c r="S194" s="109">
        <f t="shared" si="16"/>
        <v>13000</v>
      </c>
      <c r="T194" s="140"/>
      <c r="U194" s="97"/>
      <c r="V194" s="96"/>
      <c r="W194" s="112"/>
      <c r="X194" s="114"/>
    </row>
    <row r="195" spans="1:24" s="8" customFormat="1" ht="15" customHeight="1">
      <c r="A195" s="136">
        <v>15</v>
      </c>
      <c r="B195" s="306"/>
      <c r="C195" s="307"/>
      <c r="D195" s="308"/>
      <c r="E195" s="140"/>
      <c r="F195" s="97"/>
      <c r="G195" s="96"/>
      <c r="H195" s="112"/>
      <c r="I195" s="114"/>
      <c r="J195" s="140"/>
      <c r="K195" s="97"/>
      <c r="L195" s="96"/>
      <c r="M195" s="112"/>
      <c r="N195" s="114"/>
      <c r="O195" s="140"/>
      <c r="P195" s="97"/>
      <c r="Q195" s="96"/>
      <c r="R195" s="44"/>
      <c r="S195" s="109">
        <f t="shared" si="16"/>
        <v>0</v>
      </c>
      <c r="T195" s="140"/>
      <c r="U195" s="97"/>
      <c r="V195" s="96"/>
      <c r="W195" s="112"/>
      <c r="X195" s="114"/>
    </row>
    <row r="196" spans="1:24" s="8" customFormat="1" ht="15" customHeight="1">
      <c r="A196" s="136">
        <v>16</v>
      </c>
      <c r="B196" s="306"/>
      <c r="C196" s="307"/>
      <c r="D196" s="308"/>
      <c r="E196" s="140"/>
      <c r="F196" s="97"/>
      <c r="G196" s="96"/>
      <c r="H196" s="112"/>
      <c r="I196" s="114"/>
      <c r="J196" s="140"/>
      <c r="K196" s="97"/>
      <c r="L196" s="96"/>
      <c r="M196" s="112"/>
      <c r="N196" s="114"/>
      <c r="O196" s="140"/>
      <c r="P196" s="97"/>
      <c r="Q196" s="96"/>
      <c r="R196" s="44"/>
      <c r="S196" s="109">
        <f t="shared" si="16"/>
        <v>0</v>
      </c>
      <c r="T196" s="140"/>
      <c r="U196" s="97"/>
      <c r="V196" s="96"/>
      <c r="W196" s="112"/>
      <c r="X196" s="114"/>
    </row>
    <row r="197" spans="1:24" s="8" customFormat="1" ht="15" customHeight="1">
      <c r="A197" s="136">
        <v>17</v>
      </c>
      <c r="B197" s="306"/>
      <c r="C197" s="307"/>
      <c r="D197" s="308"/>
      <c r="E197" s="140"/>
      <c r="F197" s="97"/>
      <c r="G197" s="96"/>
      <c r="H197" s="112"/>
      <c r="I197" s="114"/>
      <c r="J197" s="140"/>
      <c r="K197" s="97"/>
      <c r="L197" s="96"/>
      <c r="M197" s="112"/>
      <c r="N197" s="114"/>
      <c r="O197" s="140"/>
      <c r="P197" s="97"/>
      <c r="Q197" s="96"/>
      <c r="R197" s="112"/>
      <c r="S197" s="114">
        <f t="shared" si="16"/>
        <v>0</v>
      </c>
      <c r="T197" s="140"/>
      <c r="U197" s="97"/>
      <c r="V197" s="96"/>
      <c r="W197" s="112"/>
      <c r="X197" s="114"/>
    </row>
    <row r="198" spans="1:24" s="8" customFormat="1" ht="15" customHeight="1">
      <c r="A198" s="136">
        <v>18</v>
      </c>
      <c r="B198" s="306"/>
      <c r="C198" s="307"/>
      <c r="D198" s="308"/>
      <c r="E198" s="140"/>
      <c r="F198" s="97"/>
      <c r="G198" s="96"/>
      <c r="H198" s="112"/>
      <c r="I198" s="114"/>
      <c r="J198" s="140"/>
      <c r="K198" s="97"/>
      <c r="L198" s="96"/>
      <c r="M198" s="112"/>
      <c r="N198" s="114"/>
      <c r="O198" s="140"/>
      <c r="P198" s="97"/>
      <c r="Q198" s="96"/>
      <c r="R198" s="112"/>
      <c r="S198" s="114">
        <f t="shared" si="16"/>
        <v>0</v>
      </c>
      <c r="T198" s="140"/>
      <c r="U198" s="97"/>
      <c r="V198" s="96"/>
      <c r="W198" s="112"/>
      <c r="X198" s="114"/>
    </row>
    <row r="199" spans="1:24" s="8" customFormat="1" ht="15" customHeight="1">
      <c r="A199" s="138"/>
      <c r="B199" s="361" t="s">
        <v>49</v>
      </c>
      <c r="C199" s="362"/>
      <c r="D199" s="363"/>
      <c r="E199" s="129"/>
      <c r="F199" s="97"/>
      <c r="G199" s="96"/>
      <c r="H199" s="112"/>
      <c r="I199" s="114">
        <f>SUM(I183:I193)</f>
        <v>152625</v>
      </c>
      <c r="J199" s="129"/>
      <c r="K199" s="97"/>
      <c r="L199" s="96"/>
      <c r="M199" s="112"/>
      <c r="N199" s="109"/>
      <c r="O199" s="129"/>
      <c r="P199" s="97"/>
      <c r="Q199" s="96"/>
      <c r="R199" s="112"/>
      <c r="S199" s="114">
        <f>SUM(S183:S197)</f>
        <v>56605</v>
      </c>
      <c r="T199" s="129"/>
      <c r="U199" s="97"/>
      <c r="V199" s="96"/>
      <c r="W199" s="112"/>
      <c r="X199" s="109"/>
    </row>
    <row r="200" spans="1:24" s="8" customFormat="1" ht="15" customHeight="1">
      <c r="A200" s="138"/>
      <c r="B200" s="373"/>
      <c r="C200" s="374"/>
      <c r="D200" s="375"/>
      <c r="E200" s="129"/>
      <c r="F200" s="97"/>
      <c r="G200" s="96"/>
      <c r="H200" s="112"/>
      <c r="I200" s="114"/>
      <c r="J200" s="129"/>
      <c r="K200" s="97"/>
      <c r="L200" s="96"/>
      <c r="M200" s="110"/>
      <c r="N200" s="114"/>
      <c r="O200" s="129"/>
      <c r="P200" s="97"/>
      <c r="Q200" s="96"/>
      <c r="R200" s="112"/>
      <c r="S200" s="109"/>
      <c r="T200" s="129"/>
      <c r="U200" s="97"/>
      <c r="V200" s="96"/>
      <c r="W200" s="112"/>
      <c r="X200" s="109"/>
    </row>
    <row r="201" spans="1:24" s="8" customFormat="1" ht="15" customHeight="1">
      <c r="A201" s="138" t="s">
        <v>201</v>
      </c>
      <c r="B201" s="309" t="s">
        <v>128</v>
      </c>
      <c r="C201" s="310"/>
      <c r="D201" s="311"/>
      <c r="E201" s="130"/>
      <c r="F201" s="97"/>
      <c r="G201" s="124"/>
      <c r="H201" s="113"/>
      <c r="I201" s="109"/>
      <c r="J201" s="130"/>
      <c r="K201" s="97"/>
      <c r="L201" s="124"/>
      <c r="M201" s="202"/>
      <c r="N201" s="109"/>
      <c r="O201" s="130"/>
      <c r="P201" s="97"/>
      <c r="Q201" s="124"/>
      <c r="R201" s="202"/>
      <c r="S201" s="109"/>
      <c r="T201" s="130"/>
      <c r="U201" s="97"/>
      <c r="V201" s="124"/>
      <c r="W201" s="113"/>
      <c r="X201" s="109"/>
    </row>
    <row r="202" spans="1:24" s="8" customFormat="1" ht="15" customHeight="1">
      <c r="A202" s="136"/>
      <c r="B202" s="306" t="s">
        <v>120</v>
      </c>
      <c r="C202" s="307"/>
      <c r="D202" s="308"/>
      <c r="E202" s="130">
        <v>1</v>
      </c>
      <c r="F202" s="97" t="s">
        <v>10</v>
      </c>
      <c r="G202" s="124">
        <v>10</v>
      </c>
      <c r="H202" s="113">
        <v>1000</v>
      </c>
      <c r="I202" s="109">
        <f t="shared" ref="I202:I205" si="17">H202*G202*E202</f>
        <v>10000</v>
      </c>
      <c r="J202" s="94">
        <v>0</v>
      </c>
      <c r="K202" s="97"/>
      <c r="L202" s="94"/>
      <c r="M202" s="27"/>
      <c r="N202" s="114"/>
      <c r="O202" s="130"/>
      <c r="P202" s="97"/>
      <c r="Q202" s="124"/>
      <c r="R202" s="202"/>
      <c r="S202" s="109"/>
      <c r="T202" s="130"/>
      <c r="U202" s="97"/>
      <c r="V202" s="124"/>
      <c r="W202" s="113"/>
      <c r="X202" s="109"/>
    </row>
    <row r="203" spans="1:24" s="8" customFormat="1" ht="15" customHeight="1">
      <c r="A203" s="136"/>
      <c r="B203" s="306" t="s">
        <v>121</v>
      </c>
      <c r="C203" s="307"/>
      <c r="D203" s="308"/>
      <c r="E203" s="130">
        <v>1</v>
      </c>
      <c r="F203" s="97" t="s">
        <v>10</v>
      </c>
      <c r="G203" s="124">
        <v>10</v>
      </c>
      <c r="H203" s="113">
        <v>900</v>
      </c>
      <c r="I203" s="109">
        <f t="shared" si="17"/>
        <v>9000</v>
      </c>
      <c r="J203" s="94">
        <v>1</v>
      </c>
      <c r="K203" s="97" t="s">
        <v>10</v>
      </c>
      <c r="L203" s="94">
        <v>7</v>
      </c>
      <c r="M203" s="237">
        <v>2246.84</v>
      </c>
      <c r="N203" s="109">
        <f>M203*L203*J203</f>
        <v>15727.880000000001</v>
      </c>
      <c r="O203" s="130"/>
      <c r="P203" s="97"/>
      <c r="Q203" s="124"/>
      <c r="R203" s="202"/>
      <c r="S203" s="109"/>
      <c r="T203" s="130"/>
      <c r="U203" s="97"/>
      <c r="V203" s="124"/>
      <c r="W203" s="113"/>
      <c r="X203" s="109"/>
    </row>
    <row r="204" spans="1:24" s="8" customFormat="1" ht="15" customHeight="1">
      <c r="A204" s="136"/>
      <c r="B204" s="219" t="s">
        <v>64</v>
      </c>
      <c r="C204" s="217"/>
      <c r="D204" s="218"/>
      <c r="E204" s="130">
        <v>3</v>
      </c>
      <c r="F204" s="97" t="s">
        <v>10</v>
      </c>
      <c r="G204" s="124">
        <v>10</v>
      </c>
      <c r="H204" s="113">
        <v>750</v>
      </c>
      <c r="I204" s="109">
        <f t="shared" si="17"/>
        <v>22500</v>
      </c>
      <c r="J204" s="94">
        <v>3</v>
      </c>
      <c r="K204" s="97" t="s">
        <v>10</v>
      </c>
      <c r="L204" s="94">
        <v>7</v>
      </c>
      <c r="M204" s="44">
        <v>2135.64</v>
      </c>
      <c r="N204" s="109">
        <f>M204*L204*J204</f>
        <v>44848.44</v>
      </c>
      <c r="O204" s="130"/>
      <c r="P204" s="97"/>
      <c r="Q204" s="124"/>
      <c r="R204" s="202"/>
      <c r="S204" s="109"/>
      <c r="T204" s="130"/>
      <c r="U204" s="97"/>
      <c r="V204" s="124"/>
      <c r="W204" s="113"/>
      <c r="X204" s="109"/>
    </row>
    <row r="205" spans="1:24" s="8" customFormat="1" ht="15" customHeight="1">
      <c r="A205" s="136"/>
      <c r="B205" s="306" t="s">
        <v>65</v>
      </c>
      <c r="C205" s="307"/>
      <c r="D205" s="308"/>
      <c r="E205" s="130">
        <v>3</v>
      </c>
      <c r="F205" s="97" t="s">
        <v>10</v>
      </c>
      <c r="G205" s="124">
        <v>10</v>
      </c>
      <c r="H205" s="113">
        <v>750</v>
      </c>
      <c r="I205" s="109">
        <f t="shared" si="17"/>
        <v>22500</v>
      </c>
      <c r="J205" s="94">
        <v>3</v>
      </c>
      <c r="K205" s="97" t="s">
        <v>10</v>
      </c>
      <c r="L205" s="94">
        <v>7</v>
      </c>
      <c r="M205" s="237">
        <v>2135.65</v>
      </c>
      <c r="N205" s="109">
        <f>M205*L205*J205</f>
        <v>44848.65</v>
      </c>
      <c r="O205" s="130"/>
      <c r="P205" s="97"/>
      <c r="Q205" s="124"/>
      <c r="R205" s="202"/>
      <c r="S205" s="109"/>
      <c r="T205" s="130"/>
      <c r="U205" s="97"/>
      <c r="V205" s="124"/>
      <c r="W205" s="113"/>
      <c r="X205" s="109"/>
    </row>
    <row r="206" spans="1:24" s="8" customFormat="1" ht="15" customHeight="1">
      <c r="A206" s="136"/>
      <c r="B206" s="306" t="s">
        <v>267</v>
      </c>
      <c r="C206" s="307"/>
      <c r="D206" s="308"/>
      <c r="E206" s="130"/>
      <c r="F206" s="97"/>
      <c r="G206" s="124"/>
      <c r="H206" s="113"/>
      <c r="I206" s="109"/>
      <c r="J206" s="94">
        <v>3</v>
      </c>
      <c r="K206" s="97" t="s">
        <v>10</v>
      </c>
      <c r="L206" s="94">
        <v>7</v>
      </c>
      <c r="M206" s="44">
        <v>1482.47</v>
      </c>
      <c r="N206" s="109">
        <f>M206*L206*J206</f>
        <v>31131.870000000003</v>
      </c>
      <c r="O206" s="130"/>
      <c r="P206" s="97"/>
      <c r="Q206" s="124"/>
      <c r="R206" s="202"/>
      <c r="S206" s="109"/>
      <c r="T206" s="130"/>
      <c r="U206" s="97"/>
      <c r="V206" s="124"/>
      <c r="W206" s="113"/>
      <c r="X206" s="109"/>
    </row>
    <row r="207" spans="1:24" s="8" customFormat="1" ht="15" customHeight="1">
      <c r="A207" s="136"/>
      <c r="B207" s="306" t="s">
        <v>269</v>
      </c>
      <c r="C207" s="307"/>
      <c r="D207" s="308"/>
      <c r="E207" s="130"/>
      <c r="F207" s="97"/>
      <c r="G207" s="124"/>
      <c r="H207" s="113"/>
      <c r="I207" s="109"/>
      <c r="J207" s="94">
        <v>3</v>
      </c>
      <c r="K207" s="97" t="s">
        <v>10</v>
      </c>
      <c r="L207" s="94">
        <v>7</v>
      </c>
      <c r="M207" s="237">
        <v>1482.47</v>
      </c>
      <c r="N207" s="109">
        <f>M207*L207*J207</f>
        <v>31131.870000000003</v>
      </c>
      <c r="O207" s="130"/>
      <c r="P207" s="97"/>
      <c r="Q207" s="124"/>
      <c r="R207" s="202"/>
      <c r="S207" s="109"/>
      <c r="T207" s="130"/>
      <c r="U207" s="97"/>
      <c r="V207" s="124"/>
      <c r="W207" s="113"/>
      <c r="X207" s="109"/>
    </row>
    <row r="208" spans="1:24" s="8" customFormat="1" ht="15" customHeight="1">
      <c r="A208" s="136"/>
      <c r="B208" s="306" t="s">
        <v>268</v>
      </c>
      <c r="C208" s="307"/>
      <c r="D208" s="308"/>
      <c r="E208" s="130"/>
      <c r="F208" s="97"/>
      <c r="G208" s="124"/>
      <c r="H208" s="113"/>
      <c r="I208" s="109"/>
      <c r="J208" s="130"/>
      <c r="K208" s="97"/>
      <c r="L208" s="229"/>
      <c r="M208" s="27"/>
      <c r="N208" s="109"/>
      <c r="O208" s="130"/>
      <c r="P208" s="97" t="s">
        <v>12</v>
      </c>
      <c r="Q208" s="94">
        <v>1</v>
      </c>
      <c r="R208" s="44">
        <v>295450</v>
      </c>
      <c r="S208" s="109">
        <f>R208*Q208</f>
        <v>295450</v>
      </c>
      <c r="T208" s="130"/>
      <c r="U208" s="97"/>
      <c r="V208" s="124"/>
      <c r="W208" s="113"/>
      <c r="X208" s="109"/>
    </row>
    <row r="209" spans="1:25" s="8" customFormat="1" ht="15" customHeight="1">
      <c r="A209" s="136"/>
      <c r="B209" s="361" t="s">
        <v>49</v>
      </c>
      <c r="C209" s="362"/>
      <c r="D209" s="363"/>
      <c r="E209" s="140">
        <f>SUM(E202:E205)</f>
        <v>8</v>
      </c>
      <c r="F209" s="97"/>
      <c r="G209" s="96"/>
      <c r="H209" s="112"/>
      <c r="I209" s="114">
        <f>SUM(I202:I205)</f>
        <v>64000</v>
      </c>
      <c r="J209" s="140"/>
      <c r="K209" s="97"/>
      <c r="L209" s="229"/>
      <c r="M209" s="110"/>
      <c r="N209" s="114">
        <f>SUM(N200:N208)</f>
        <v>167688.71</v>
      </c>
      <c r="O209" s="140"/>
      <c r="P209" s="97"/>
      <c r="Q209" s="96"/>
      <c r="R209" s="112"/>
      <c r="S209" s="114">
        <f>SUM(S202:S208)</f>
        <v>295450</v>
      </c>
      <c r="T209" s="140"/>
      <c r="U209" s="97"/>
      <c r="V209" s="96"/>
      <c r="W209" s="112"/>
      <c r="X209" s="114"/>
    </row>
    <row r="210" spans="1:25" s="8" customFormat="1" ht="15" customHeight="1">
      <c r="A210" s="136"/>
      <c r="B210" s="373"/>
      <c r="C210" s="374"/>
      <c r="D210" s="375"/>
      <c r="E210" s="140"/>
      <c r="F210" s="97"/>
      <c r="G210" s="96"/>
      <c r="H210" s="112"/>
      <c r="I210" s="114"/>
      <c r="J210" s="140"/>
      <c r="K210" s="97"/>
      <c r="L210" s="229"/>
      <c r="M210" s="110"/>
      <c r="N210" s="114"/>
      <c r="O210" s="140"/>
      <c r="P210" s="97"/>
      <c r="Q210" s="96"/>
      <c r="R210" s="112"/>
      <c r="S210" s="114"/>
      <c r="T210" s="140"/>
      <c r="U210" s="97"/>
      <c r="V210" s="96"/>
      <c r="W210" s="112"/>
      <c r="X210" s="114"/>
    </row>
    <row r="211" spans="1:25" s="8" customFormat="1" ht="15" customHeight="1">
      <c r="A211" s="138" t="s">
        <v>202</v>
      </c>
      <c r="B211" s="322" t="s">
        <v>199</v>
      </c>
      <c r="C211" s="323"/>
      <c r="D211" s="324"/>
      <c r="E211" s="129"/>
      <c r="F211" s="97"/>
      <c r="G211" s="96"/>
      <c r="H211" s="112"/>
      <c r="I211" s="115"/>
      <c r="J211" s="129"/>
      <c r="K211" s="97"/>
      <c r="L211" s="229"/>
      <c r="M211" s="112"/>
      <c r="N211" s="115"/>
      <c r="O211" s="129"/>
      <c r="P211" s="97"/>
      <c r="Q211" s="96"/>
      <c r="R211" s="112"/>
      <c r="S211" s="115"/>
      <c r="T211" s="129"/>
      <c r="U211" s="97"/>
      <c r="V211" s="96"/>
      <c r="W211" s="112"/>
      <c r="X211" s="115"/>
    </row>
    <row r="212" spans="1:25" s="8" customFormat="1" ht="15" customHeight="1">
      <c r="A212" s="136"/>
      <c r="B212" s="306" t="s">
        <v>120</v>
      </c>
      <c r="C212" s="307"/>
      <c r="D212" s="308"/>
      <c r="E212" s="130">
        <v>1</v>
      </c>
      <c r="F212" s="97" t="s">
        <v>10</v>
      </c>
      <c r="G212" s="124">
        <v>4</v>
      </c>
      <c r="H212" s="113">
        <v>1750</v>
      </c>
      <c r="I212" s="113">
        <f>H212*G212*E212</f>
        <v>7000</v>
      </c>
      <c r="J212" s="94">
        <v>1</v>
      </c>
      <c r="K212" s="97" t="s">
        <v>10</v>
      </c>
      <c r="L212" s="94">
        <v>10</v>
      </c>
      <c r="M212" s="113">
        <v>3492.54</v>
      </c>
      <c r="N212" s="109">
        <f t="shared" ref="N212:N220" si="18">M212*L212*J212</f>
        <v>34925.4</v>
      </c>
      <c r="O212" s="129"/>
      <c r="P212" s="97"/>
      <c r="Q212" s="96"/>
      <c r="R212" s="112"/>
      <c r="S212" s="114"/>
      <c r="T212" s="129"/>
      <c r="U212" s="97"/>
      <c r="V212" s="96"/>
      <c r="W212" s="112"/>
      <c r="X212" s="114"/>
    </row>
    <row r="213" spans="1:25" s="8" customFormat="1" ht="15" customHeight="1">
      <c r="A213" s="138"/>
      <c r="B213" s="306" t="s">
        <v>122</v>
      </c>
      <c r="C213" s="307"/>
      <c r="D213" s="308"/>
      <c r="E213" s="130">
        <v>1</v>
      </c>
      <c r="F213" s="97" t="s">
        <v>10</v>
      </c>
      <c r="G213" s="124">
        <v>4</v>
      </c>
      <c r="H213" s="113">
        <v>1575</v>
      </c>
      <c r="I213" s="113">
        <f t="shared" ref="I213:I218" si="19">H213*G213*E213</f>
        <v>6300</v>
      </c>
      <c r="J213" s="94">
        <v>1</v>
      </c>
      <c r="K213" s="97" t="s">
        <v>10</v>
      </c>
      <c r="L213" s="94">
        <v>10</v>
      </c>
      <c r="M213" s="113">
        <v>2418.61</v>
      </c>
      <c r="N213" s="109">
        <f t="shared" si="18"/>
        <v>24186.100000000002</v>
      </c>
      <c r="O213" s="129"/>
      <c r="P213" s="97"/>
      <c r="Q213" s="96"/>
      <c r="R213" s="112"/>
      <c r="S213" s="114"/>
      <c r="T213" s="129"/>
      <c r="U213" s="97"/>
      <c r="V213" s="96"/>
      <c r="W213" s="112"/>
      <c r="X213" s="114"/>
    </row>
    <row r="214" spans="1:25" s="8" customFormat="1" ht="15" customHeight="1">
      <c r="A214" s="136"/>
      <c r="B214" s="306" t="s">
        <v>118</v>
      </c>
      <c r="C214" s="307"/>
      <c r="D214" s="308"/>
      <c r="E214" s="130">
        <v>1</v>
      </c>
      <c r="F214" s="97" t="s">
        <v>10</v>
      </c>
      <c r="G214" s="124">
        <v>4</v>
      </c>
      <c r="H214" s="113">
        <v>1575</v>
      </c>
      <c r="I214" s="113">
        <f>H214*G214*E214</f>
        <v>6300</v>
      </c>
      <c r="J214" s="94">
        <v>1</v>
      </c>
      <c r="K214" s="97" t="s">
        <v>10</v>
      </c>
      <c r="L214" s="94">
        <v>10</v>
      </c>
      <c r="M214" s="113">
        <v>2952.48</v>
      </c>
      <c r="N214" s="109">
        <f t="shared" si="18"/>
        <v>29524.799999999999</v>
      </c>
      <c r="O214" s="129"/>
      <c r="P214" s="97"/>
      <c r="Q214" s="96"/>
      <c r="R214" s="112"/>
      <c r="S214" s="109"/>
      <c r="T214" s="129"/>
      <c r="U214" s="97"/>
      <c r="V214" s="96"/>
      <c r="W214" s="112"/>
      <c r="X214" s="109"/>
    </row>
    <row r="215" spans="1:25" s="8" customFormat="1" ht="15" customHeight="1">
      <c r="A215" s="136"/>
      <c r="B215" s="306" t="s">
        <v>117</v>
      </c>
      <c r="C215" s="307"/>
      <c r="D215" s="308"/>
      <c r="E215" s="130">
        <v>1</v>
      </c>
      <c r="F215" s="97" t="s">
        <v>10</v>
      </c>
      <c r="G215" s="124">
        <v>4</v>
      </c>
      <c r="H215" s="113">
        <v>1490</v>
      </c>
      <c r="I215" s="113">
        <f t="shared" si="19"/>
        <v>5960</v>
      </c>
      <c r="J215" s="94">
        <v>1</v>
      </c>
      <c r="K215" s="97" t="s">
        <v>10</v>
      </c>
      <c r="L215" s="94">
        <v>10</v>
      </c>
      <c r="M215" s="113">
        <v>2802.65</v>
      </c>
      <c r="N215" s="109">
        <f t="shared" si="18"/>
        <v>28026.5</v>
      </c>
      <c r="O215" s="129"/>
      <c r="P215" s="97"/>
      <c r="Q215" s="96"/>
      <c r="R215" s="112"/>
      <c r="S215" s="109"/>
      <c r="T215" s="129"/>
      <c r="U215" s="97"/>
      <c r="V215" s="96"/>
      <c r="W215" s="112"/>
      <c r="X215" s="109"/>
    </row>
    <row r="216" spans="1:25" s="8" customFormat="1" ht="15" customHeight="1">
      <c r="A216" s="136"/>
      <c r="B216" s="306" t="s">
        <v>64</v>
      </c>
      <c r="C216" s="307"/>
      <c r="D216" s="308"/>
      <c r="E216" s="130">
        <v>2</v>
      </c>
      <c r="F216" s="97" t="s">
        <v>10</v>
      </c>
      <c r="G216" s="124">
        <v>4</v>
      </c>
      <c r="H216" s="113">
        <v>1350</v>
      </c>
      <c r="I216" s="113">
        <f>H216*G216*E216</f>
        <v>10800</v>
      </c>
      <c r="J216" s="94">
        <v>2</v>
      </c>
      <c r="K216" s="97" t="s">
        <v>10</v>
      </c>
      <c r="L216" s="94">
        <v>10</v>
      </c>
      <c r="M216" s="113">
        <v>2952.48</v>
      </c>
      <c r="N216" s="109">
        <f t="shared" si="18"/>
        <v>59049.599999999999</v>
      </c>
      <c r="O216" s="129"/>
      <c r="P216" s="97"/>
      <c r="Q216" s="96"/>
      <c r="R216" s="112"/>
      <c r="S216" s="117"/>
      <c r="T216" s="129"/>
      <c r="U216" s="97"/>
      <c r="V216" s="96"/>
      <c r="W216" s="112"/>
      <c r="X216" s="117"/>
      <c r="Y216" s="157"/>
    </row>
    <row r="217" spans="1:25" s="8" customFormat="1" ht="15" customHeight="1">
      <c r="A217" s="136"/>
      <c r="B217" s="306" t="s">
        <v>65</v>
      </c>
      <c r="C217" s="307"/>
      <c r="D217" s="308"/>
      <c r="E217" s="130">
        <v>2</v>
      </c>
      <c r="F217" s="97" t="s">
        <v>10</v>
      </c>
      <c r="G217" s="124">
        <v>4</v>
      </c>
      <c r="H217" s="113">
        <v>1350</v>
      </c>
      <c r="I217" s="113">
        <f t="shared" si="19"/>
        <v>10800</v>
      </c>
      <c r="J217" s="94">
        <v>2</v>
      </c>
      <c r="K217" s="97" t="s">
        <v>10</v>
      </c>
      <c r="L217" s="94">
        <v>10</v>
      </c>
      <c r="M217" s="113">
        <v>2952.48</v>
      </c>
      <c r="N217" s="109">
        <f t="shared" si="18"/>
        <v>59049.599999999999</v>
      </c>
      <c r="O217" s="129"/>
      <c r="P217" s="97"/>
      <c r="Q217" s="96"/>
      <c r="R217" s="112"/>
      <c r="S217" s="114"/>
      <c r="T217" s="129"/>
      <c r="U217" s="97"/>
      <c r="V217" s="96"/>
      <c r="W217" s="112"/>
      <c r="X217" s="114"/>
      <c r="Y217" s="157"/>
    </row>
    <row r="218" spans="1:25" s="8" customFormat="1" ht="15" customHeight="1">
      <c r="A218" s="136"/>
      <c r="B218" s="306" t="s">
        <v>200</v>
      </c>
      <c r="C218" s="307"/>
      <c r="D218" s="308"/>
      <c r="E218" s="130">
        <v>2</v>
      </c>
      <c r="F218" s="97" t="s">
        <v>10</v>
      </c>
      <c r="G218" s="124">
        <v>4</v>
      </c>
      <c r="H218" s="113">
        <v>1150</v>
      </c>
      <c r="I218" s="113">
        <f t="shared" si="19"/>
        <v>9200</v>
      </c>
      <c r="J218" s="94">
        <v>2</v>
      </c>
      <c r="K218" s="97" t="s">
        <v>10</v>
      </c>
      <c r="L218" s="94">
        <v>10</v>
      </c>
      <c r="M218" s="113">
        <v>2016.84</v>
      </c>
      <c r="N218" s="109">
        <f t="shared" si="18"/>
        <v>40336.799999999996</v>
      </c>
      <c r="O218" s="129"/>
      <c r="P218" s="97"/>
      <c r="Q218" s="96"/>
      <c r="R218" s="112"/>
      <c r="S218" s="114"/>
      <c r="T218" s="129"/>
      <c r="U218" s="97"/>
      <c r="V218" s="96"/>
      <c r="W218" s="112"/>
      <c r="X218" s="114"/>
      <c r="Y218" s="157"/>
    </row>
    <row r="219" spans="1:25" s="8" customFormat="1" ht="15" customHeight="1">
      <c r="A219" s="136"/>
      <c r="B219" s="306" t="s">
        <v>270</v>
      </c>
      <c r="C219" s="307"/>
      <c r="D219" s="308"/>
      <c r="E219" s="130"/>
      <c r="F219" s="97"/>
      <c r="G219" s="124"/>
      <c r="H219" s="113"/>
      <c r="I219" s="243"/>
      <c r="J219" s="94">
        <v>2</v>
      </c>
      <c r="K219" s="97" t="s">
        <v>10</v>
      </c>
      <c r="L219" s="94">
        <v>10</v>
      </c>
      <c r="M219" s="113">
        <v>2016.84</v>
      </c>
      <c r="N219" s="109">
        <f t="shared" si="18"/>
        <v>40336.799999999996</v>
      </c>
      <c r="O219" s="129"/>
      <c r="P219" s="97"/>
      <c r="Q219" s="96"/>
      <c r="R219" s="112"/>
      <c r="S219" s="114"/>
      <c r="T219" s="129"/>
      <c r="U219" s="97"/>
      <c r="V219" s="96"/>
      <c r="W219" s="112"/>
      <c r="X219" s="114"/>
      <c r="Y219" s="157"/>
    </row>
    <row r="220" spans="1:25" s="8" customFormat="1" ht="15" customHeight="1">
      <c r="A220" s="136"/>
      <c r="B220" s="306" t="s">
        <v>267</v>
      </c>
      <c r="C220" s="307"/>
      <c r="D220" s="308"/>
      <c r="E220" s="130"/>
      <c r="F220" s="97"/>
      <c r="G220" s="124"/>
      <c r="H220" s="113"/>
      <c r="I220" s="243"/>
      <c r="J220" s="94">
        <v>2</v>
      </c>
      <c r="K220" s="97" t="s">
        <v>10</v>
      </c>
      <c r="L220" s="94">
        <v>10</v>
      </c>
      <c r="M220" s="113">
        <v>2016.84</v>
      </c>
      <c r="N220" s="109">
        <f t="shared" si="18"/>
        <v>40336.799999999996</v>
      </c>
      <c r="O220" s="129"/>
      <c r="P220" s="97"/>
      <c r="Q220" s="96"/>
      <c r="R220" s="112"/>
      <c r="S220" s="114"/>
      <c r="T220" s="129"/>
      <c r="U220" s="97"/>
      <c r="V220" s="96"/>
      <c r="W220" s="112"/>
      <c r="X220" s="114"/>
      <c r="Y220" s="157"/>
    </row>
    <row r="221" spans="1:25" s="8" customFormat="1" ht="15" customHeight="1">
      <c r="A221" s="136"/>
      <c r="B221" s="388"/>
      <c r="C221" s="389"/>
      <c r="D221" s="390"/>
      <c r="E221" s="130"/>
      <c r="F221" s="97"/>
      <c r="G221" s="124"/>
      <c r="H221" s="113"/>
      <c r="I221" s="243"/>
      <c r="J221" s="94"/>
      <c r="K221" s="97"/>
      <c r="L221" s="94"/>
      <c r="M221" s="113"/>
      <c r="N221" s="109"/>
      <c r="O221" s="129"/>
      <c r="P221" s="97"/>
      <c r="Q221" s="96"/>
      <c r="R221" s="112"/>
      <c r="S221" s="114"/>
      <c r="T221" s="129"/>
      <c r="U221" s="97"/>
      <c r="V221" s="96"/>
      <c r="W221" s="112"/>
      <c r="X221" s="114"/>
      <c r="Y221" s="157"/>
    </row>
    <row r="222" spans="1:25" s="8" customFormat="1" ht="15" customHeight="1">
      <c r="A222" s="136"/>
      <c r="B222" s="361" t="s">
        <v>49</v>
      </c>
      <c r="C222" s="362"/>
      <c r="D222" s="363"/>
      <c r="E222" s="140">
        <f>SUM(E212:E218)</f>
        <v>10</v>
      </c>
      <c r="F222" s="97"/>
      <c r="G222" s="113"/>
      <c r="H222" s="113"/>
      <c r="I222" s="114">
        <f>SUM(I212:I218)</f>
        <v>56360</v>
      </c>
      <c r="J222" s="129"/>
      <c r="K222" s="97"/>
      <c r="L222" s="229"/>
      <c r="M222" s="112"/>
      <c r="N222" s="114">
        <f>SUM(N212:N220)</f>
        <v>355772.39999999997</v>
      </c>
      <c r="O222" s="129"/>
      <c r="P222" s="97"/>
      <c r="Q222" s="96"/>
      <c r="R222" s="112"/>
      <c r="S222" s="114"/>
      <c r="T222" s="129"/>
      <c r="U222" s="97"/>
      <c r="V222" s="96"/>
      <c r="W222" s="112"/>
      <c r="X222" s="114"/>
      <c r="Y222" s="157"/>
    </row>
    <row r="223" spans="1:25" s="8" customFormat="1" ht="15" customHeight="1">
      <c r="A223" s="136"/>
      <c r="B223" s="373"/>
      <c r="C223" s="374"/>
      <c r="D223" s="375"/>
      <c r="E223" s="140"/>
      <c r="F223" s="97"/>
      <c r="G223" s="244"/>
      <c r="H223" s="113"/>
      <c r="I223" s="114"/>
      <c r="J223" s="129"/>
      <c r="K223" s="97"/>
      <c r="L223" s="229"/>
      <c r="M223" s="112"/>
      <c r="N223" s="114"/>
      <c r="O223" s="129"/>
      <c r="P223" s="97"/>
      <c r="Q223" s="96"/>
      <c r="R223" s="112"/>
      <c r="S223" s="114"/>
      <c r="T223" s="129"/>
      <c r="U223" s="97"/>
      <c r="V223" s="96"/>
      <c r="W223" s="112"/>
      <c r="X223" s="114"/>
      <c r="Y223" s="157"/>
    </row>
    <row r="224" spans="1:25" s="8" customFormat="1" ht="15" customHeight="1">
      <c r="A224" s="138" t="s">
        <v>203</v>
      </c>
      <c r="B224" s="309" t="s">
        <v>20</v>
      </c>
      <c r="C224" s="310"/>
      <c r="D224" s="311"/>
      <c r="E224" s="129"/>
      <c r="F224" s="97"/>
      <c r="G224" s="96"/>
      <c r="H224" s="112"/>
      <c r="I224" s="114"/>
      <c r="J224" s="129"/>
      <c r="K224" s="97"/>
      <c r="L224" s="96"/>
      <c r="M224" s="112"/>
      <c r="N224" s="114"/>
      <c r="O224" s="129"/>
      <c r="P224" s="97"/>
      <c r="Q224" s="96"/>
      <c r="R224" s="112"/>
      <c r="S224" s="114"/>
      <c r="T224" s="129"/>
      <c r="U224" s="97"/>
      <c r="V224" s="96"/>
      <c r="W224" s="112"/>
      <c r="X224" s="114"/>
      <c r="Y224" s="157"/>
    </row>
    <row r="225" spans="1:25" s="8" customFormat="1" ht="15" customHeight="1">
      <c r="A225" s="138"/>
      <c r="B225" s="333" t="s">
        <v>54</v>
      </c>
      <c r="C225" s="334"/>
      <c r="D225" s="335"/>
      <c r="E225" s="129"/>
      <c r="F225" s="97"/>
      <c r="G225" s="96"/>
      <c r="H225" s="112"/>
      <c r="I225" s="114">
        <f>(I229+I230+I231)*0.003</f>
        <v>4060.29</v>
      </c>
      <c r="J225" s="129"/>
      <c r="K225" s="97"/>
      <c r="L225" s="96"/>
      <c r="M225" s="112"/>
      <c r="N225" s="114">
        <f>(N229+N230+N231)*0.00281161871</f>
        <v>3995.2299995443905</v>
      </c>
      <c r="O225" s="129"/>
      <c r="P225" s="97"/>
      <c r="Q225" s="96"/>
      <c r="R225" s="112"/>
      <c r="S225" s="114">
        <f>(S229+S230+S231)*0.00199824818</f>
        <v>1768.0399984230999</v>
      </c>
      <c r="T225" s="129"/>
      <c r="U225" s="97"/>
      <c r="V225" s="96"/>
      <c r="W225" s="112"/>
      <c r="X225" s="114"/>
      <c r="Y225" s="157"/>
    </row>
    <row r="226" spans="1:25" s="8" customFormat="1" ht="15" customHeight="1">
      <c r="A226" s="138" t="s">
        <v>66</v>
      </c>
      <c r="B226" s="367" t="s">
        <v>67</v>
      </c>
      <c r="C226" s="368"/>
      <c r="D226" s="369"/>
      <c r="E226" s="129"/>
      <c r="F226" s="97"/>
      <c r="G226" s="96"/>
      <c r="H226" s="112"/>
      <c r="I226" s="114">
        <f>(I229+I230+I231)*0.05</f>
        <v>67671.5</v>
      </c>
      <c r="J226" s="129"/>
      <c r="K226" s="97"/>
      <c r="L226" s="96"/>
      <c r="M226" s="112"/>
      <c r="N226" s="114">
        <f>(N229+N230+N231)*0.04686035641</f>
        <v>66587.230001245189</v>
      </c>
      <c r="O226" s="129"/>
      <c r="P226" s="97"/>
      <c r="Q226" s="96"/>
      <c r="R226" s="112"/>
      <c r="S226" s="114">
        <f>(S229+S230+S231)*0.05</f>
        <v>44239.75</v>
      </c>
      <c r="T226" s="129"/>
      <c r="U226" s="97"/>
      <c r="V226" s="96"/>
      <c r="W226" s="112"/>
      <c r="X226" s="114"/>
      <c r="Y226" s="157"/>
    </row>
    <row r="227" spans="1:25" s="8" customFormat="1" ht="15" customHeight="1">
      <c r="A227" s="138"/>
      <c r="B227" s="370"/>
      <c r="C227" s="371"/>
      <c r="D227" s="372"/>
      <c r="E227" s="129"/>
      <c r="F227" s="97"/>
      <c r="G227" s="96"/>
      <c r="H227" s="112"/>
      <c r="I227" s="114"/>
      <c r="J227" s="129"/>
      <c r="K227" s="97"/>
      <c r="L227" s="96"/>
      <c r="M227" s="112"/>
      <c r="N227" s="114"/>
      <c r="O227" s="129"/>
      <c r="P227" s="97"/>
      <c r="Q227" s="96"/>
      <c r="R227" s="112"/>
      <c r="S227" s="114"/>
      <c r="T227" s="129"/>
      <c r="U227" s="97"/>
      <c r="V227" s="96"/>
      <c r="W227" s="112"/>
      <c r="X227" s="114"/>
      <c r="Y227" s="157"/>
    </row>
    <row r="228" spans="1:25" s="8" customFormat="1" ht="15" customHeight="1">
      <c r="A228" s="136"/>
      <c r="B228" s="364" t="s">
        <v>55</v>
      </c>
      <c r="C228" s="365"/>
      <c r="D228" s="366"/>
      <c r="E228" s="129"/>
      <c r="F228" s="97"/>
      <c r="G228" s="96"/>
      <c r="H228" s="112"/>
      <c r="I228" s="114"/>
      <c r="J228" s="129"/>
      <c r="K228" s="97"/>
      <c r="L228" s="96"/>
      <c r="M228" s="112"/>
      <c r="N228" s="114"/>
      <c r="O228" s="129"/>
      <c r="P228" s="97"/>
      <c r="Q228" s="96"/>
      <c r="R228" s="112"/>
      <c r="S228" s="114"/>
      <c r="T228" s="129"/>
      <c r="U228" s="97"/>
      <c r="V228" s="96"/>
      <c r="W228" s="112"/>
      <c r="X228" s="114"/>
      <c r="Y228" s="157"/>
    </row>
    <row r="229" spans="1:25" s="8" customFormat="1" ht="15" customHeight="1">
      <c r="A229" s="136"/>
      <c r="B229" s="364" t="s">
        <v>56</v>
      </c>
      <c r="C229" s="365"/>
      <c r="D229" s="366"/>
      <c r="E229" s="129"/>
      <c r="F229" s="97"/>
      <c r="G229" s="96"/>
      <c r="H229" s="112"/>
      <c r="I229" s="114">
        <f>I55</f>
        <v>178625</v>
      </c>
      <c r="J229" s="129"/>
      <c r="K229" s="97"/>
      <c r="L229" s="96"/>
      <c r="M229" s="112"/>
      <c r="N229" s="114">
        <f>N55</f>
        <v>410607.47000000003</v>
      </c>
      <c r="O229" s="129"/>
      <c r="P229" s="97"/>
      <c r="Q229" s="96"/>
      <c r="R229" s="112"/>
      <c r="S229" s="114">
        <f>S55</f>
        <v>124800</v>
      </c>
      <c r="T229" s="129"/>
      <c r="U229" s="97"/>
      <c r="V229" s="96"/>
      <c r="W229" s="112"/>
      <c r="X229" s="114"/>
      <c r="Y229" s="157"/>
    </row>
    <row r="230" spans="1:25" s="8" customFormat="1" ht="15" customHeight="1">
      <c r="A230" s="136"/>
      <c r="B230" s="364" t="s">
        <v>57</v>
      </c>
      <c r="C230" s="365"/>
      <c r="D230" s="366"/>
      <c r="E230" s="129"/>
      <c r="F230" s="97"/>
      <c r="G230" s="96"/>
      <c r="H230" s="112"/>
      <c r="I230" s="114">
        <f>I153+I181+I199+I123</f>
        <v>1054445</v>
      </c>
      <c r="J230" s="129"/>
      <c r="K230" s="97"/>
      <c r="L230" s="96"/>
      <c r="M230" s="112"/>
      <c r="N230" s="114">
        <f>N153+N181+N199+N123</f>
        <v>486902.90000000008</v>
      </c>
      <c r="O230" s="129"/>
      <c r="P230" s="97"/>
      <c r="Q230" s="96"/>
      <c r="R230" s="112"/>
      <c r="S230" s="114">
        <f>S153+S181+S199+S123</f>
        <v>464545</v>
      </c>
      <c r="T230" s="129"/>
      <c r="U230" s="97"/>
      <c r="V230" s="96"/>
      <c r="W230" s="112"/>
      <c r="X230" s="114"/>
      <c r="Y230" s="157"/>
    </row>
    <row r="231" spans="1:25" s="8" customFormat="1" ht="15" customHeight="1">
      <c r="A231" s="136"/>
      <c r="B231" s="364" t="s">
        <v>38</v>
      </c>
      <c r="C231" s="365"/>
      <c r="D231" s="366"/>
      <c r="E231" s="129"/>
      <c r="F231" s="97"/>
      <c r="G231" s="96"/>
      <c r="H231" s="112"/>
      <c r="I231" s="114">
        <f>I209+I222</f>
        <v>120360</v>
      </c>
      <c r="J231" s="129"/>
      <c r="K231" s="97"/>
      <c r="L231" s="96"/>
      <c r="M231" s="112"/>
      <c r="N231" s="114">
        <f>N209+N222</f>
        <v>523461.11</v>
      </c>
      <c r="O231" s="129"/>
      <c r="P231" s="97"/>
      <c r="Q231" s="96"/>
      <c r="R231" s="112"/>
      <c r="S231" s="114">
        <f>S209+S222</f>
        <v>295450</v>
      </c>
      <c r="T231" s="129"/>
      <c r="U231" s="97"/>
      <c r="V231" s="96"/>
      <c r="W231" s="112"/>
      <c r="X231" s="114"/>
      <c r="Y231" s="157"/>
    </row>
    <row r="232" spans="1:25" s="8" customFormat="1" ht="15" customHeight="1">
      <c r="A232" s="136"/>
      <c r="B232" s="364" t="s">
        <v>58</v>
      </c>
      <c r="C232" s="365"/>
      <c r="D232" s="366"/>
      <c r="E232" s="129"/>
      <c r="F232" s="97"/>
      <c r="G232" s="96"/>
      <c r="H232" s="112"/>
      <c r="I232" s="114">
        <f>(I229+I230+I231)*0.15</f>
        <v>203014.5</v>
      </c>
      <c r="J232" s="129"/>
      <c r="K232" s="97"/>
      <c r="L232" s="96"/>
      <c r="M232" s="112"/>
      <c r="N232" s="114">
        <f>(N229+N230+N231)*0.140581069</f>
        <v>199761.68967691212</v>
      </c>
      <c r="O232" s="129"/>
      <c r="P232" s="97"/>
      <c r="Q232" s="96"/>
      <c r="R232" s="112"/>
      <c r="S232" s="114">
        <f>(S229+S230+S231)*0.15</f>
        <v>132719.25</v>
      </c>
      <c r="T232" s="129"/>
      <c r="U232" s="97"/>
      <c r="V232" s="96"/>
      <c r="W232" s="112"/>
      <c r="X232" s="114"/>
      <c r="Y232" s="157"/>
    </row>
    <row r="233" spans="1:25" s="8" customFormat="1" ht="15" customHeight="1">
      <c r="A233" s="136"/>
      <c r="B233" s="378" t="s">
        <v>59</v>
      </c>
      <c r="C233" s="379"/>
      <c r="D233" s="380"/>
      <c r="E233" s="129"/>
      <c r="F233" s="97"/>
      <c r="G233" s="96"/>
      <c r="H233" s="112"/>
      <c r="I233" s="114">
        <f>SUM(I225:I232)</f>
        <v>1628176.29</v>
      </c>
      <c r="J233" s="129"/>
      <c r="K233" s="97"/>
      <c r="L233" s="96"/>
      <c r="M233" s="112"/>
      <c r="N233" s="114">
        <f>SUM(N225:N232)</f>
        <v>1691315.6296777017</v>
      </c>
      <c r="O233" s="129"/>
      <c r="P233" s="97"/>
      <c r="Q233" s="96"/>
      <c r="R233" s="112"/>
      <c r="S233" s="114">
        <f>SUM(S225:S232)</f>
        <v>1063522.0399984231</v>
      </c>
      <c r="T233" s="129"/>
      <c r="U233" s="97"/>
      <c r="V233" s="96"/>
      <c r="W233" s="112"/>
      <c r="X233" s="114"/>
      <c r="Y233" s="157"/>
    </row>
    <row r="234" spans="1:25" s="8" customFormat="1" ht="15" customHeight="1" thickBot="1">
      <c r="A234" s="136"/>
      <c r="B234" s="381" t="s">
        <v>60</v>
      </c>
      <c r="C234" s="315"/>
      <c r="D234" s="382"/>
      <c r="E234" s="315" t="s">
        <v>205</v>
      </c>
      <c r="F234" s="315"/>
      <c r="G234" s="315"/>
      <c r="H234" s="316"/>
      <c r="I234" s="109"/>
      <c r="J234" s="315" t="s">
        <v>204</v>
      </c>
      <c r="K234" s="315"/>
      <c r="L234" s="315"/>
      <c r="M234" s="316"/>
      <c r="N234" s="109"/>
      <c r="O234" s="315" t="s">
        <v>231</v>
      </c>
      <c r="P234" s="315"/>
      <c r="Q234" s="315"/>
      <c r="R234" s="316"/>
      <c r="S234" s="109"/>
      <c r="T234" s="315"/>
      <c r="U234" s="315"/>
      <c r="V234" s="315"/>
      <c r="W234" s="316"/>
      <c r="X234" s="109"/>
    </row>
    <row r="235" spans="1:25" s="8" customFormat="1" ht="22.5" customHeight="1" thickBot="1">
      <c r="A235" s="139"/>
      <c r="B235" s="383" t="s">
        <v>32</v>
      </c>
      <c r="C235" s="384"/>
      <c r="D235" s="385"/>
      <c r="E235" s="107"/>
      <c r="F235" s="105"/>
      <c r="G235" s="106"/>
      <c r="H235" s="116" t="s">
        <v>61</v>
      </c>
      <c r="I235" s="131">
        <f>I233</f>
        <v>1628176.29</v>
      </c>
      <c r="J235" s="107"/>
      <c r="K235" s="105"/>
      <c r="L235" s="106"/>
      <c r="M235" s="116" t="s">
        <v>61</v>
      </c>
      <c r="N235" s="131">
        <f>N233</f>
        <v>1691315.6296777017</v>
      </c>
      <c r="O235" s="107"/>
      <c r="P235" s="105"/>
      <c r="Q235" s="106"/>
      <c r="R235" s="116" t="s">
        <v>61</v>
      </c>
      <c r="S235" s="131">
        <f>S233</f>
        <v>1063522.0399984231</v>
      </c>
      <c r="T235" s="107"/>
      <c r="U235" s="105"/>
      <c r="V235" s="106"/>
      <c r="W235" s="116" t="s">
        <v>61</v>
      </c>
      <c r="X235" s="131"/>
    </row>
    <row r="236" spans="1:25">
      <c r="A236" s="102"/>
      <c r="B236" s="103"/>
      <c r="C236" s="103"/>
      <c r="D236" s="103"/>
      <c r="E236" s="103"/>
      <c r="F236" s="103"/>
      <c r="G236" s="103"/>
      <c r="H236" s="103"/>
      <c r="I236" s="104"/>
      <c r="J236" s="103"/>
      <c r="K236" s="103"/>
      <c r="L236" s="103"/>
      <c r="M236" s="103"/>
      <c r="N236" s="104"/>
      <c r="O236" s="103"/>
      <c r="P236" s="103"/>
      <c r="Q236" s="103"/>
      <c r="R236" s="103"/>
      <c r="S236" s="104"/>
      <c r="T236" s="103"/>
      <c r="U236" s="103"/>
      <c r="V236" s="103"/>
      <c r="W236" s="103"/>
      <c r="X236" s="104"/>
    </row>
    <row r="237" spans="1:25">
      <c r="A237" s="386" t="s">
        <v>11</v>
      </c>
      <c r="B237" s="387"/>
      <c r="C237" s="387"/>
      <c r="D237" s="103"/>
      <c r="E237" s="103"/>
      <c r="F237" s="103"/>
      <c r="G237" s="103"/>
      <c r="H237" s="103"/>
      <c r="I237" s="104"/>
      <c r="J237" s="103"/>
      <c r="K237" s="103"/>
      <c r="L237" s="103"/>
      <c r="M237" s="103"/>
      <c r="N237" s="236">
        <f>3995.23/(N229+N230+N231)</f>
        <v>2.8116187103206323E-3</v>
      </c>
      <c r="O237" s="103"/>
      <c r="P237" s="103"/>
      <c r="Q237" s="103"/>
      <c r="R237" s="103"/>
      <c r="S237" s="104"/>
      <c r="T237" s="103"/>
      <c r="U237" s="103"/>
      <c r="V237" s="103"/>
      <c r="W237" s="103"/>
      <c r="X237" s="104"/>
    </row>
    <row r="238" spans="1:25">
      <c r="A238" s="102"/>
      <c r="B238" s="103"/>
      <c r="C238" s="103"/>
      <c r="D238" s="103"/>
      <c r="E238" s="103"/>
      <c r="F238" s="103"/>
      <c r="G238" s="103"/>
      <c r="H238" s="103"/>
      <c r="I238" s="104"/>
      <c r="J238" s="103"/>
      <c r="K238" s="103"/>
      <c r="L238" s="103"/>
      <c r="M238" s="103"/>
      <c r="N238" s="236">
        <f>66587.23/(N229+N230+N231)</f>
        <v>4.6860356409123706E-2</v>
      </c>
      <c r="O238" s="103"/>
      <c r="P238" s="103"/>
      <c r="Q238" s="103"/>
      <c r="R238" s="103"/>
      <c r="S238" s="236">
        <f>1768.04/(S229+S230+S231)</f>
        <v>1.9982481817822206E-3</v>
      </c>
      <c r="T238" s="103"/>
      <c r="U238" s="103"/>
      <c r="V238" s="103"/>
      <c r="W238" s="103"/>
      <c r="X238" s="104"/>
    </row>
    <row r="239" spans="1:25">
      <c r="A239" s="376" t="s">
        <v>40</v>
      </c>
      <c r="B239" s="377"/>
      <c r="C239" s="377"/>
      <c r="D239" s="103"/>
      <c r="E239" s="103"/>
      <c r="F239" s="103"/>
      <c r="G239" s="103"/>
      <c r="H239" s="103"/>
      <c r="I239" s="104"/>
      <c r="J239" s="103"/>
      <c r="K239" s="103"/>
      <c r="L239" s="103"/>
      <c r="M239" s="103"/>
      <c r="N239" s="235">
        <f>199761.69/(N229+N230+N231)</f>
        <v>0.14058106922737112</v>
      </c>
      <c r="O239" s="103"/>
      <c r="P239" s="103"/>
      <c r="Q239" s="103"/>
      <c r="R239" s="103"/>
      <c r="S239" s="236">
        <f>44239.75/(S229+S230+S231)</f>
        <v>0.05</v>
      </c>
      <c r="T239" s="103"/>
      <c r="U239" s="103"/>
      <c r="V239" s="103"/>
      <c r="W239" s="103"/>
      <c r="X239" s="104"/>
    </row>
    <row r="240" spans="1:25">
      <c r="A240" s="14" t="s">
        <v>71</v>
      </c>
      <c r="B240" s="16"/>
      <c r="C240" s="16"/>
      <c r="D240" s="141"/>
      <c r="E240" s="9"/>
      <c r="F240" s="9"/>
      <c r="G240" s="9"/>
      <c r="H240" s="10"/>
      <c r="I240" s="11" t="s">
        <v>62</v>
      </c>
      <c r="J240" s="9"/>
      <c r="K240" s="9"/>
      <c r="L240" s="9"/>
      <c r="M240" s="10"/>
      <c r="N240" s="11" t="s">
        <v>62</v>
      </c>
      <c r="O240" s="9"/>
      <c r="P240" s="9"/>
      <c r="Q240" s="9"/>
      <c r="R240" s="10"/>
      <c r="S240" s="11" t="s">
        <v>62</v>
      </c>
      <c r="T240" s="9"/>
      <c r="U240" s="9"/>
      <c r="V240" s="9"/>
      <c r="W240" s="10"/>
      <c r="X240" s="11" t="s">
        <v>62</v>
      </c>
    </row>
    <row r="241" spans="1:24">
      <c r="E241" s="9"/>
      <c r="F241" s="9"/>
      <c r="G241" s="9"/>
      <c r="H241" s="10"/>
      <c r="I241" s="11"/>
      <c r="J241" s="9"/>
      <c r="K241" s="9"/>
      <c r="L241" s="9"/>
      <c r="M241" s="10"/>
      <c r="N241" s="11"/>
      <c r="O241" s="9"/>
      <c r="P241" s="9"/>
      <c r="Q241" s="9"/>
      <c r="R241" s="10"/>
      <c r="S241" s="11"/>
      <c r="T241" s="9"/>
      <c r="U241" s="9"/>
      <c r="V241" s="9"/>
      <c r="W241" s="10"/>
      <c r="X241" s="11"/>
    </row>
    <row r="242" spans="1:24">
      <c r="A242" t="s">
        <v>29</v>
      </c>
      <c r="B242" s="16"/>
      <c r="C242" s="16"/>
      <c r="D242" s="16"/>
      <c r="E242" s="9"/>
      <c r="F242" s="9"/>
      <c r="G242" s="9"/>
      <c r="H242" s="10"/>
      <c r="I242" s="11"/>
      <c r="J242" s="9"/>
      <c r="K242" s="9"/>
      <c r="L242" s="9"/>
      <c r="M242" s="10"/>
      <c r="N242" s="11"/>
      <c r="O242" s="9"/>
      <c r="P242" s="9"/>
      <c r="Q242" s="9"/>
      <c r="R242" s="10"/>
      <c r="S242" s="11"/>
      <c r="T242" s="9"/>
      <c r="U242" s="9"/>
      <c r="V242" s="9"/>
      <c r="W242" s="10"/>
      <c r="X242" s="11"/>
    </row>
    <row r="243" spans="1:24">
      <c r="A243"/>
      <c r="B243"/>
      <c r="C243"/>
      <c r="D243"/>
      <c r="E243" s="9"/>
      <c r="F243" s="9"/>
      <c r="G243" s="9"/>
      <c r="H243" s="10"/>
      <c r="I243" s="11"/>
      <c r="J243" s="9"/>
      <c r="K243" s="9"/>
      <c r="L243" s="9"/>
      <c r="M243" s="10"/>
      <c r="N243" s="11"/>
      <c r="O243" s="9"/>
      <c r="P243" s="9"/>
      <c r="Q243" s="9"/>
      <c r="R243" s="10"/>
      <c r="S243" s="11"/>
      <c r="T243" s="9"/>
      <c r="U243" s="9"/>
      <c r="V243" s="9"/>
      <c r="W243" s="10"/>
      <c r="X243" s="11"/>
    </row>
    <row r="244" spans="1:24">
      <c r="A244" s="23" t="s">
        <v>90</v>
      </c>
      <c r="B244"/>
      <c r="C244"/>
      <c r="D244" s="40"/>
      <c r="E244" s="9"/>
      <c r="F244" s="9"/>
      <c r="G244" s="9"/>
      <c r="H244" s="10"/>
      <c r="I244" s="11"/>
      <c r="J244" s="9"/>
      <c r="K244" s="9"/>
      <c r="L244" s="9"/>
      <c r="M244" s="10"/>
      <c r="N244" s="11"/>
      <c r="O244" s="9"/>
      <c r="P244" s="9"/>
      <c r="Q244" s="9"/>
      <c r="R244" s="10"/>
      <c r="S244" s="11"/>
      <c r="T244" s="9"/>
      <c r="U244" s="9"/>
      <c r="V244" s="9"/>
      <c r="W244" s="10"/>
      <c r="X244" s="11"/>
    </row>
    <row r="245" spans="1:24">
      <c r="A245" t="s">
        <v>70</v>
      </c>
      <c r="B245"/>
      <c r="C245"/>
      <c r="D245" s="142"/>
      <c r="E245" s="9"/>
      <c r="F245" s="9"/>
      <c r="G245" s="9"/>
      <c r="H245" s="10"/>
      <c r="I245" s="11"/>
      <c r="J245" s="9"/>
      <c r="K245" s="9"/>
      <c r="L245" s="9"/>
      <c r="M245" s="10"/>
      <c r="N245" s="11"/>
      <c r="O245" s="9"/>
      <c r="P245" s="9"/>
      <c r="Q245" s="9"/>
      <c r="R245" s="10"/>
      <c r="S245" s="11"/>
      <c r="T245" s="9"/>
      <c r="U245" s="9"/>
      <c r="V245" s="9"/>
      <c r="W245" s="10"/>
      <c r="X245" s="11"/>
    </row>
    <row r="246" spans="1:24">
      <c r="E246" s="9"/>
      <c r="F246" s="9"/>
      <c r="G246" s="9"/>
      <c r="H246" s="10"/>
      <c r="I246" s="11"/>
      <c r="J246" s="9"/>
      <c r="K246" s="9"/>
      <c r="L246" s="9"/>
      <c r="M246" s="10"/>
      <c r="N246" s="11"/>
      <c r="O246" s="9"/>
      <c r="P246" s="9"/>
      <c r="Q246" s="9"/>
      <c r="R246" s="10"/>
      <c r="S246" s="11"/>
      <c r="T246" s="9"/>
      <c r="U246" s="9"/>
      <c r="V246" s="9"/>
      <c r="W246" s="10"/>
      <c r="X246" s="11"/>
    </row>
    <row r="247" spans="1:24">
      <c r="E247" s="2"/>
      <c r="F247" s="2"/>
      <c r="G247" s="13"/>
      <c r="H247" s="3"/>
      <c r="I247" s="3"/>
      <c r="J247" s="2"/>
      <c r="K247" s="2"/>
      <c r="L247" s="13"/>
      <c r="M247" s="3"/>
      <c r="N247" s="3"/>
      <c r="O247" s="2"/>
      <c r="P247" s="2"/>
      <c r="Q247" s="13"/>
      <c r="R247" s="3"/>
      <c r="S247" s="3"/>
      <c r="T247" s="2"/>
      <c r="U247" s="2"/>
      <c r="V247" s="13"/>
      <c r="W247" s="3"/>
      <c r="X247" s="3"/>
    </row>
    <row r="248" spans="1:24">
      <c r="E248" s="13"/>
      <c r="F248" s="13"/>
      <c r="G248" s="13"/>
      <c r="H248" s="3"/>
      <c r="I248" s="3"/>
      <c r="J248" s="13"/>
      <c r="K248" s="13"/>
      <c r="L248" s="13"/>
      <c r="M248" s="3"/>
      <c r="N248" s="3"/>
      <c r="O248" s="13"/>
      <c r="P248" s="13"/>
      <c r="Q248" s="13"/>
      <c r="R248" s="3"/>
      <c r="S248" s="3"/>
      <c r="T248" s="13"/>
      <c r="U248" s="13"/>
      <c r="V248" s="13"/>
      <c r="W248" s="3"/>
      <c r="X248" s="3"/>
    </row>
    <row r="249" spans="1:24">
      <c r="E249" s="13"/>
      <c r="F249" s="13"/>
      <c r="G249" s="13"/>
      <c r="H249" s="3"/>
      <c r="I249" s="3"/>
      <c r="J249" s="13"/>
      <c r="K249" s="13"/>
      <c r="L249" s="13"/>
      <c r="M249" s="3"/>
      <c r="N249" s="3"/>
      <c r="O249" s="13"/>
      <c r="P249" s="13"/>
      <c r="Q249" s="13"/>
      <c r="R249" s="3"/>
      <c r="S249" s="3"/>
      <c r="T249" s="13"/>
      <c r="U249" s="13"/>
      <c r="V249" s="13"/>
      <c r="W249" s="3"/>
      <c r="X249" s="3"/>
    </row>
    <row r="250" spans="1:24">
      <c r="E250" s="2"/>
      <c r="F250" s="2"/>
      <c r="G250" s="13"/>
      <c r="H250" s="3"/>
      <c r="I250" s="3"/>
      <c r="J250" s="2"/>
      <c r="K250" s="2"/>
      <c r="L250" s="13"/>
      <c r="M250" s="3"/>
      <c r="N250" s="3"/>
      <c r="O250" s="2"/>
      <c r="P250" s="2"/>
      <c r="Q250" s="13"/>
      <c r="R250" s="3"/>
      <c r="S250" s="3"/>
      <c r="T250" s="2"/>
      <c r="U250" s="2"/>
      <c r="V250" s="13"/>
      <c r="W250" s="3"/>
      <c r="X250" s="3"/>
    </row>
    <row r="251" spans="1:24">
      <c r="E251" s="2"/>
      <c r="F251" s="2"/>
      <c r="G251" s="13"/>
      <c r="H251" s="3"/>
      <c r="I251" s="3"/>
      <c r="J251" s="2"/>
      <c r="K251" s="2"/>
      <c r="L251" s="13"/>
      <c r="M251" s="3"/>
      <c r="N251" s="3"/>
      <c r="O251" s="2"/>
      <c r="P251" s="2"/>
      <c r="Q251" s="13"/>
      <c r="R251" s="3"/>
      <c r="S251" s="3"/>
      <c r="T251" s="2"/>
      <c r="U251" s="2"/>
      <c r="V251" s="13"/>
      <c r="W251" s="3"/>
      <c r="X251" s="3"/>
    </row>
  </sheetData>
  <mergeCells count="257">
    <mergeCell ref="S13:S14"/>
    <mergeCell ref="H6:I6"/>
    <mergeCell ref="B197:D197"/>
    <mergeCell ref="B198:D198"/>
    <mergeCell ref="V1:X4"/>
    <mergeCell ref="W6:X6"/>
    <mergeCell ref="W7:X7"/>
    <mergeCell ref="W8:X8"/>
    <mergeCell ref="U13:U14"/>
    <mergeCell ref="V13:V14"/>
    <mergeCell ref="W13:W14"/>
    <mergeCell ref="X13:X14"/>
    <mergeCell ref="D1:U2"/>
    <mergeCell ref="D3:U4"/>
    <mergeCell ref="D7:U7"/>
    <mergeCell ref="D8:U8"/>
    <mergeCell ref="E12:I12"/>
    <mergeCell ref="M6:N6"/>
    <mergeCell ref="K13:K14"/>
    <mergeCell ref="L13:L14"/>
    <mergeCell ref="M13:M14"/>
    <mergeCell ref="N13:N14"/>
    <mergeCell ref="R6:S6"/>
    <mergeCell ref="P13:P14"/>
    <mergeCell ref="Q13:Q14"/>
    <mergeCell ref="R13:R14"/>
    <mergeCell ref="B62:D62"/>
    <mergeCell ref="B70:D70"/>
    <mergeCell ref="B90:D90"/>
    <mergeCell ref="B194:D194"/>
    <mergeCell ref="B201:D201"/>
    <mergeCell ref="B159:D159"/>
    <mergeCell ref="B160:D160"/>
    <mergeCell ref="B168:D168"/>
    <mergeCell ref="B177:D177"/>
    <mergeCell ref="B178:D178"/>
    <mergeCell ref="B180:D180"/>
    <mergeCell ref="B181:D181"/>
    <mergeCell ref="B183:D183"/>
    <mergeCell ref="B161:D161"/>
    <mergeCell ref="B162:D162"/>
    <mergeCell ref="B163:D163"/>
    <mergeCell ref="B164:D164"/>
    <mergeCell ref="B166:D166"/>
    <mergeCell ref="B167:D167"/>
    <mergeCell ref="B185:D185"/>
    <mergeCell ref="B186:D186"/>
    <mergeCell ref="B193:D193"/>
    <mergeCell ref="B192:D192"/>
    <mergeCell ref="B200:D200"/>
    <mergeCell ref="B188:D188"/>
    <mergeCell ref="B189:D189"/>
    <mergeCell ref="B190:D190"/>
    <mergeCell ref="B191:D191"/>
    <mergeCell ref="B64:D64"/>
    <mergeCell ref="B72:D72"/>
    <mergeCell ref="B67:D67"/>
    <mergeCell ref="B63:D63"/>
    <mergeCell ref="B80:D80"/>
    <mergeCell ref="B65:D65"/>
    <mergeCell ref="B68:D68"/>
    <mergeCell ref="B69:D69"/>
    <mergeCell ref="B71:D71"/>
    <mergeCell ref="B74:D74"/>
    <mergeCell ref="B75:D75"/>
    <mergeCell ref="B78:D78"/>
    <mergeCell ref="B187:D187"/>
    <mergeCell ref="A239:C239"/>
    <mergeCell ref="B218:D218"/>
    <mergeCell ref="B233:D233"/>
    <mergeCell ref="B234:D234"/>
    <mergeCell ref="B235:D235"/>
    <mergeCell ref="B217:D217"/>
    <mergeCell ref="B215:D215"/>
    <mergeCell ref="B216:D216"/>
    <mergeCell ref="A237:C237"/>
    <mergeCell ref="B220:D220"/>
    <mergeCell ref="B221:D221"/>
    <mergeCell ref="B223:D223"/>
    <mergeCell ref="B219:D219"/>
    <mergeCell ref="B206:D206"/>
    <mergeCell ref="E234:H234"/>
    <mergeCell ref="B211:D211"/>
    <mergeCell ref="B213:D213"/>
    <mergeCell ref="B214:D214"/>
    <mergeCell ref="B212:D212"/>
    <mergeCell ref="B199:D199"/>
    <mergeCell ref="B202:D202"/>
    <mergeCell ref="B203:D203"/>
    <mergeCell ref="B209:D209"/>
    <mergeCell ref="B231:D231"/>
    <mergeCell ref="B232:D232"/>
    <mergeCell ref="B229:D229"/>
    <mergeCell ref="B230:D230"/>
    <mergeCell ref="B222:D222"/>
    <mergeCell ref="B224:D224"/>
    <mergeCell ref="B225:D225"/>
    <mergeCell ref="B226:D226"/>
    <mergeCell ref="B227:D227"/>
    <mergeCell ref="B228:D228"/>
    <mergeCell ref="B208:D208"/>
    <mergeCell ref="B205:D205"/>
    <mergeCell ref="B210:D210"/>
    <mergeCell ref="B207:D207"/>
    <mergeCell ref="A1:C4"/>
    <mergeCell ref="B66:D66"/>
    <mergeCell ref="B17:D17"/>
    <mergeCell ref="B26:D26"/>
    <mergeCell ref="B27:D27"/>
    <mergeCell ref="B31:D31"/>
    <mergeCell ref="B58:D58"/>
    <mergeCell ref="B57:D57"/>
    <mergeCell ref="B28:D28"/>
    <mergeCell ref="A13:A14"/>
    <mergeCell ref="B13:D14"/>
    <mergeCell ref="B56:D56"/>
    <mergeCell ref="B43:D43"/>
    <mergeCell ref="B39:D39"/>
    <mergeCell ref="B40:D40"/>
    <mergeCell ref="B49:D49"/>
    <mergeCell ref="B50:D50"/>
    <mergeCell ref="B54:D54"/>
    <mergeCell ref="B15:D15"/>
    <mergeCell ref="B16:D16"/>
    <mergeCell ref="B18:D18"/>
    <mergeCell ref="B19:D19"/>
    <mergeCell ref="B34:D34"/>
    <mergeCell ref="B59:D59"/>
    <mergeCell ref="E13:E14"/>
    <mergeCell ref="F13:F14"/>
    <mergeCell ref="G13:G14"/>
    <mergeCell ref="B60:D60"/>
    <mergeCell ref="B61:D61"/>
    <mergeCell ref="H13:H14"/>
    <mergeCell ref="I13:I14"/>
    <mergeCell ref="B32:D32"/>
    <mergeCell ref="B55:D55"/>
    <mergeCell ref="B42:D42"/>
    <mergeCell ref="B44:D44"/>
    <mergeCell ref="B45:D45"/>
    <mergeCell ref="B46:D46"/>
    <mergeCell ref="B47:D47"/>
    <mergeCell ref="B48:D48"/>
    <mergeCell ref="B51:D51"/>
    <mergeCell ref="B52:D52"/>
    <mergeCell ref="B53:D53"/>
    <mergeCell ref="B29:D29"/>
    <mergeCell ref="B30:D30"/>
    <mergeCell ref="B41:D41"/>
    <mergeCell ref="J234:M234"/>
    <mergeCell ref="O234:R234"/>
    <mergeCell ref="T234:W234"/>
    <mergeCell ref="A9:X9"/>
    <mergeCell ref="J13:J14"/>
    <mergeCell ref="O13:O14"/>
    <mergeCell ref="T13:T14"/>
    <mergeCell ref="J12:N12"/>
    <mergeCell ref="O12:S12"/>
    <mergeCell ref="T12:X12"/>
    <mergeCell ref="B73:D73"/>
    <mergeCell ref="B76:D76"/>
    <mergeCell ref="B77:D77"/>
    <mergeCell ref="B123:D123"/>
    <mergeCell ref="B125:D125"/>
    <mergeCell ref="B126:D126"/>
    <mergeCell ref="B127:D127"/>
    <mergeCell ref="B128:D128"/>
    <mergeCell ref="B83:D83"/>
    <mergeCell ref="B84:D84"/>
    <mergeCell ref="B85:D85"/>
    <mergeCell ref="B141:D141"/>
    <mergeCell ref="B152:D152"/>
    <mergeCell ref="B155:D155"/>
    <mergeCell ref="B173:D173"/>
    <mergeCell ref="B175:D175"/>
    <mergeCell ref="B176:D176"/>
    <mergeCell ref="B119:D119"/>
    <mergeCell ref="B120:D120"/>
    <mergeCell ref="B121:D121"/>
    <mergeCell ref="B98:D98"/>
    <mergeCell ref="B99:D99"/>
    <mergeCell ref="B100:D100"/>
    <mergeCell ref="B101:D101"/>
    <mergeCell ref="B137:D137"/>
    <mergeCell ref="B138:D138"/>
    <mergeCell ref="B139:D139"/>
    <mergeCell ref="B129:D129"/>
    <mergeCell ref="B195:D195"/>
    <mergeCell ref="B196:D196"/>
    <mergeCell ref="B142:D142"/>
    <mergeCell ref="B143:D143"/>
    <mergeCell ref="B144:D144"/>
    <mergeCell ref="B145:D145"/>
    <mergeCell ref="B146:D146"/>
    <mergeCell ref="B150:D150"/>
    <mergeCell ref="B151:D151"/>
    <mergeCell ref="B147:D147"/>
    <mergeCell ref="B148:D148"/>
    <mergeCell ref="B149:D149"/>
    <mergeCell ref="B169:D169"/>
    <mergeCell ref="B170:D170"/>
    <mergeCell ref="B171:D171"/>
    <mergeCell ref="B172:D172"/>
    <mergeCell ref="B174:D174"/>
    <mergeCell ref="B157:D157"/>
    <mergeCell ref="B182:D182"/>
    <mergeCell ref="B158:D158"/>
    <mergeCell ref="B153:D153"/>
    <mergeCell ref="B154:D154"/>
    <mergeCell ref="B165:D165"/>
    <mergeCell ref="B156:D156"/>
    <mergeCell ref="B79:D79"/>
    <mergeCell ref="B131:D131"/>
    <mergeCell ref="B140:D140"/>
    <mergeCell ref="B179:D179"/>
    <mergeCell ref="B184:D184"/>
    <mergeCell ref="W25:AA25"/>
    <mergeCell ref="T29:X30"/>
    <mergeCell ref="T137:X138"/>
    <mergeCell ref="B103:D103"/>
    <mergeCell ref="B104:D104"/>
    <mergeCell ref="B105:D105"/>
    <mergeCell ref="B106:D106"/>
    <mergeCell ref="B107:D107"/>
    <mergeCell ref="B108:D108"/>
    <mergeCell ref="B113:D113"/>
    <mergeCell ref="B114:D114"/>
    <mergeCell ref="B109:D109"/>
    <mergeCell ref="B110:D110"/>
    <mergeCell ref="B111:D111"/>
    <mergeCell ref="B112:D112"/>
    <mergeCell ref="B115:D115"/>
    <mergeCell ref="B116:D116"/>
    <mergeCell ref="B117:D117"/>
    <mergeCell ref="B118:D118"/>
    <mergeCell ref="B86:D86"/>
    <mergeCell ref="B130:D130"/>
    <mergeCell ref="B81:D81"/>
    <mergeCell ref="B82:D82"/>
    <mergeCell ref="B132:D132"/>
    <mergeCell ref="B133:D133"/>
    <mergeCell ref="B134:D134"/>
    <mergeCell ref="B135:D135"/>
    <mergeCell ref="B136:D136"/>
    <mergeCell ref="B124:D124"/>
    <mergeCell ref="B97:D97"/>
    <mergeCell ref="B122:D122"/>
    <mergeCell ref="B102:D102"/>
    <mergeCell ref="B91:D91"/>
    <mergeCell ref="B87:D87"/>
    <mergeCell ref="B88:D88"/>
    <mergeCell ref="B89:D89"/>
    <mergeCell ref="B92:D92"/>
    <mergeCell ref="B93:D93"/>
    <mergeCell ref="B94:D94"/>
    <mergeCell ref="B95:D95"/>
    <mergeCell ref="B96:D96"/>
  </mergeCells>
  <phoneticPr fontId="65" type="noConversion"/>
  <printOptions horizontalCentered="1" verticalCentered="1"/>
  <pageMargins left="0" right="0" top="0" bottom="0" header="0.3" footer="0.3"/>
  <pageSetup paperSize="9" scale="2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068E-C3F6-41FA-A1CB-5878874984C8}">
  <sheetPr>
    <tabColor rgb="FF00B050"/>
    <pageSetUpPr fitToPage="1"/>
  </sheetPr>
  <dimension ref="A1:AA255"/>
  <sheetViews>
    <sheetView tabSelected="1" view="pageBreakPreview" topLeftCell="A4" zoomScale="70" zoomScaleNormal="70" zoomScaleSheetLayoutView="70" workbookViewId="0">
      <pane xSplit="4" ySplit="1" topLeftCell="L197" activePane="bottomRight" state="frozen"/>
      <selection activeCell="A4" sqref="A4"/>
      <selection pane="topRight" activeCell="E4" sqref="E4"/>
      <selection pane="bottomLeft" activeCell="A5" sqref="A5"/>
      <selection pane="bottomRight" activeCell="V229" sqref="V229"/>
    </sheetView>
  </sheetViews>
  <sheetFormatPr defaultRowHeight="15"/>
  <cols>
    <col min="1" max="1" width="7.42578125" style="2" customWidth="1"/>
    <col min="2" max="2" width="5.5703125" style="2" customWidth="1"/>
    <col min="3" max="3" width="14.28515625" style="2" customWidth="1"/>
    <col min="4" max="4" width="83.42578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6.28515625" style="4" bestFit="1" customWidth="1"/>
    <col min="14" max="14" width="23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2.140625" style="5" customWidth="1"/>
    <col min="25" max="25" width="12.85546875" style="2" bestFit="1" customWidth="1"/>
    <col min="26" max="206" width="9.140625" style="2"/>
    <col min="207" max="207" width="5.7109375" style="2" customWidth="1"/>
    <col min="208" max="208" width="8.28515625" style="2" customWidth="1"/>
    <col min="209" max="209" width="1.5703125" style="2" bestFit="1" customWidth="1"/>
    <col min="210" max="210" width="50.7109375" style="2" customWidth="1"/>
    <col min="211" max="211" width="6" style="2" bestFit="1" customWidth="1"/>
    <col min="212" max="212" width="7.28515625" style="2" bestFit="1" customWidth="1"/>
    <col min="213" max="213" width="5.7109375" style="2" customWidth="1"/>
    <col min="214" max="214" width="11.42578125" style="2" customWidth="1"/>
    <col min="215" max="215" width="12.7109375" style="2" customWidth="1"/>
    <col min="216" max="462" width="9.140625" style="2"/>
    <col min="463" max="463" width="5.7109375" style="2" customWidth="1"/>
    <col min="464" max="464" width="8.28515625" style="2" customWidth="1"/>
    <col min="465" max="465" width="1.5703125" style="2" bestFit="1" customWidth="1"/>
    <col min="466" max="466" width="50.7109375" style="2" customWidth="1"/>
    <col min="467" max="467" width="6" style="2" bestFit="1" customWidth="1"/>
    <col min="468" max="468" width="7.28515625" style="2" bestFit="1" customWidth="1"/>
    <col min="469" max="469" width="5.7109375" style="2" customWidth="1"/>
    <col min="470" max="470" width="11.42578125" style="2" customWidth="1"/>
    <col min="471" max="471" width="12.7109375" style="2" customWidth="1"/>
    <col min="472" max="718" width="9.140625" style="2"/>
    <col min="719" max="719" width="5.7109375" style="2" customWidth="1"/>
    <col min="720" max="720" width="8.28515625" style="2" customWidth="1"/>
    <col min="721" max="721" width="1.5703125" style="2" bestFit="1" customWidth="1"/>
    <col min="722" max="722" width="50.7109375" style="2" customWidth="1"/>
    <col min="723" max="723" width="6" style="2" bestFit="1" customWidth="1"/>
    <col min="724" max="724" width="7.28515625" style="2" bestFit="1" customWidth="1"/>
    <col min="725" max="725" width="5.7109375" style="2" customWidth="1"/>
    <col min="726" max="726" width="11.42578125" style="2" customWidth="1"/>
    <col min="727" max="727" width="12.7109375" style="2" customWidth="1"/>
    <col min="728" max="974" width="9.140625" style="2"/>
    <col min="975" max="975" width="5.7109375" style="2" customWidth="1"/>
    <col min="976" max="976" width="8.28515625" style="2" customWidth="1"/>
    <col min="977" max="977" width="1.5703125" style="2" bestFit="1" customWidth="1"/>
    <col min="978" max="978" width="50.7109375" style="2" customWidth="1"/>
    <col min="979" max="979" width="6" style="2" bestFit="1" customWidth="1"/>
    <col min="980" max="980" width="7.28515625" style="2" bestFit="1" customWidth="1"/>
    <col min="981" max="981" width="5.7109375" style="2" customWidth="1"/>
    <col min="982" max="982" width="11.42578125" style="2" customWidth="1"/>
    <col min="983" max="983" width="12.7109375" style="2" customWidth="1"/>
    <col min="984" max="1230" width="9.140625" style="2"/>
    <col min="1231" max="1231" width="5.7109375" style="2" customWidth="1"/>
    <col min="1232" max="1232" width="8.28515625" style="2" customWidth="1"/>
    <col min="1233" max="1233" width="1.5703125" style="2" bestFit="1" customWidth="1"/>
    <col min="1234" max="1234" width="50.7109375" style="2" customWidth="1"/>
    <col min="1235" max="1235" width="6" style="2" bestFit="1" customWidth="1"/>
    <col min="1236" max="1236" width="7.28515625" style="2" bestFit="1" customWidth="1"/>
    <col min="1237" max="1237" width="5.7109375" style="2" customWidth="1"/>
    <col min="1238" max="1238" width="11.42578125" style="2" customWidth="1"/>
    <col min="1239" max="1239" width="12.7109375" style="2" customWidth="1"/>
    <col min="1240" max="1486" width="9.140625" style="2"/>
    <col min="1487" max="1487" width="5.7109375" style="2" customWidth="1"/>
    <col min="1488" max="1488" width="8.28515625" style="2" customWidth="1"/>
    <col min="1489" max="1489" width="1.5703125" style="2" bestFit="1" customWidth="1"/>
    <col min="1490" max="1490" width="50.7109375" style="2" customWidth="1"/>
    <col min="1491" max="1491" width="6" style="2" bestFit="1" customWidth="1"/>
    <col min="1492" max="1492" width="7.28515625" style="2" bestFit="1" customWidth="1"/>
    <col min="1493" max="1493" width="5.7109375" style="2" customWidth="1"/>
    <col min="1494" max="1494" width="11.42578125" style="2" customWidth="1"/>
    <col min="1495" max="1495" width="12.7109375" style="2" customWidth="1"/>
    <col min="1496" max="1742" width="9.140625" style="2"/>
    <col min="1743" max="1743" width="5.7109375" style="2" customWidth="1"/>
    <col min="1744" max="1744" width="8.28515625" style="2" customWidth="1"/>
    <col min="1745" max="1745" width="1.5703125" style="2" bestFit="1" customWidth="1"/>
    <col min="1746" max="1746" width="50.7109375" style="2" customWidth="1"/>
    <col min="1747" max="1747" width="6" style="2" bestFit="1" customWidth="1"/>
    <col min="1748" max="1748" width="7.28515625" style="2" bestFit="1" customWidth="1"/>
    <col min="1749" max="1749" width="5.7109375" style="2" customWidth="1"/>
    <col min="1750" max="1750" width="11.42578125" style="2" customWidth="1"/>
    <col min="1751" max="1751" width="12.7109375" style="2" customWidth="1"/>
    <col min="1752" max="1998" width="9.140625" style="2"/>
    <col min="1999" max="1999" width="5.7109375" style="2" customWidth="1"/>
    <col min="2000" max="2000" width="8.28515625" style="2" customWidth="1"/>
    <col min="2001" max="2001" width="1.5703125" style="2" bestFit="1" customWidth="1"/>
    <col min="2002" max="2002" width="50.7109375" style="2" customWidth="1"/>
    <col min="2003" max="2003" width="6" style="2" bestFit="1" customWidth="1"/>
    <col min="2004" max="2004" width="7.28515625" style="2" bestFit="1" customWidth="1"/>
    <col min="2005" max="2005" width="5.7109375" style="2" customWidth="1"/>
    <col min="2006" max="2006" width="11.42578125" style="2" customWidth="1"/>
    <col min="2007" max="2007" width="12.7109375" style="2" customWidth="1"/>
    <col min="2008" max="2254" width="9.140625" style="2"/>
    <col min="2255" max="2255" width="5.7109375" style="2" customWidth="1"/>
    <col min="2256" max="2256" width="8.28515625" style="2" customWidth="1"/>
    <col min="2257" max="2257" width="1.5703125" style="2" bestFit="1" customWidth="1"/>
    <col min="2258" max="2258" width="50.7109375" style="2" customWidth="1"/>
    <col min="2259" max="2259" width="6" style="2" bestFit="1" customWidth="1"/>
    <col min="2260" max="2260" width="7.28515625" style="2" bestFit="1" customWidth="1"/>
    <col min="2261" max="2261" width="5.7109375" style="2" customWidth="1"/>
    <col min="2262" max="2262" width="11.42578125" style="2" customWidth="1"/>
    <col min="2263" max="2263" width="12.7109375" style="2" customWidth="1"/>
    <col min="2264" max="2510" width="9.140625" style="2"/>
    <col min="2511" max="2511" width="5.7109375" style="2" customWidth="1"/>
    <col min="2512" max="2512" width="8.28515625" style="2" customWidth="1"/>
    <col min="2513" max="2513" width="1.5703125" style="2" bestFit="1" customWidth="1"/>
    <col min="2514" max="2514" width="50.7109375" style="2" customWidth="1"/>
    <col min="2515" max="2515" width="6" style="2" bestFit="1" customWidth="1"/>
    <col min="2516" max="2516" width="7.28515625" style="2" bestFit="1" customWidth="1"/>
    <col min="2517" max="2517" width="5.7109375" style="2" customWidth="1"/>
    <col min="2518" max="2518" width="11.42578125" style="2" customWidth="1"/>
    <col min="2519" max="2519" width="12.7109375" style="2" customWidth="1"/>
    <col min="2520" max="2766" width="9.140625" style="2"/>
    <col min="2767" max="2767" width="5.7109375" style="2" customWidth="1"/>
    <col min="2768" max="2768" width="8.28515625" style="2" customWidth="1"/>
    <col min="2769" max="2769" width="1.5703125" style="2" bestFit="1" customWidth="1"/>
    <col min="2770" max="2770" width="50.7109375" style="2" customWidth="1"/>
    <col min="2771" max="2771" width="6" style="2" bestFit="1" customWidth="1"/>
    <col min="2772" max="2772" width="7.28515625" style="2" bestFit="1" customWidth="1"/>
    <col min="2773" max="2773" width="5.7109375" style="2" customWidth="1"/>
    <col min="2774" max="2774" width="11.42578125" style="2" customWidth="1"/>
    <col min="2775" max="2775" width="12.7109375" style="2" customWidth="1"/>
    <col min="2776" max="3022" width="9.140625" style="2"/>
    <col min="3023" max="3023" width="5.7109375" style="2" customWidth="1"/>
    <col min="3024" max="3024" width="8.28515625" style="2" customWidth="1"/>
    <col min="3025" max="3025" width="1.5703125" style="2" bestFit="1" customWidth="1"/>
    <col min="3026" max="3026" width="50.7109375" style="2" customWidth="1"/>
    <col min="3027" max="3027" width="6" style="2" bestFit="1" customWidth="1"/>
    <col min="3028" max="3028" width="7.28515625" style="2" bestFit="1" customWidth="1"/>
    <col min="3029" max="3029" width="5.7109375" style="2" customWidth="1"/>
    <col min="3030" max="3030" width="11.42578125" style="2" customWidth="1"/>
    <col min="3031" max="3031" width="12.7109375" style="2" customWidth="1"/>
    <col min="3032" max="3278" width="9.140625" style="2"/>
    <col min="3279" max="3279" width="5.7109375" style="2" customWidth="1"/>
    <col min="3280" max="3280" width="8.28515625" style="2" customWidth="1"/>
    <col min="3281" max="3281" width="1.5703125" style="2" bestFit="1" customWidth="1"/>
    <col min="3282" max="3282" width="50.7109375" style="2" customWidth="1"/>
    <col min="3283" max="3283" width="6" style="2" bestFit="1" customWidth="1"/>
    <col min="3284" max="3284" width="7.28515625" style="2" bestFit="1" customWidth="1"/>
    <col min="3285" max="3285" width="5.7109375" style="2" customWidth="1"/>
    <col min="3286" max="3286" width="11.42578125" style="2" customWidth="1"/>
    <col min="3287" max="3287" width="12.7109375" style="2" customWidth="1"/>
    <col min="3288" max="3534" width="9.140625" style="2"/>
    <col min="3535" max="3535" width="5.7109375" style="2" customWidth="1"/>
    <col min="3536" max="3536" width="8.28515625" style="2" customWidth="1"/>
    <col min="3537" max="3537" width="1.5703125" style="2" bestFit="1" customWidth="1"/>
    <col min="3538" max="3538" width="50.7109375" style="2" customWidth="1"/>
    <col min="3539" max="3539" width="6" style="2" bestFit="1" customWidth="1"/>
    <col min="3540" max="3540" width="7.28515625" style="2" bestFit="1" customWidth="1"/>
    <col min="3541" max="3541" width="5.7109375" style="2" customWidth="1"/>
    <col min="3542" max="3542" width="11.42578125" style="2" customWidth="1"/>
    <col min="3543" max="3543" width="12.7109375" style="2" customWidth="1"/>
    <col min="3544" max="3790" width="9.140625" style="2"/>
    <col min="3791" max="3791" width="5.7109375" style="2" customWidth="1"/>
    <col min="3792" max="3792" width="8.28515625" style="2" customWidth="1"/>
    <col min="3793" max="3793" width="1.5703125" style="2" bestFit="1" customWidth="1"/>
    <col min="3794" max="3794" width="50.7109375" style="2" customWidth="1"/>
    <col min="3795" max="3795" width="6" style="2" bestFit="1" customWidth="1"/>
    <col min="3796" max="3796" width="7.28515625" style="2" bestFit="1" customWidth="1"/>
    <col min="3797" max="3797" width="5.7109375" style="2" customWidth="1"/>
    <col min="3798" max="3798" width="11.42578125" style="2" customWidth="1"/>
    <col min="3799" max="3799" width="12.7109375" style="2" customWidth="1"/>
    <col min="3800" max="4046" width="9.140625" style="2"/>
    <col min="4047" max="4047" width="5.7109375" style="2" customWidth="1"/>
    <col min="4048" max="4048" width="8.28515625" style="2" customWidth="1"/>
    <col min="4049" max="4049" width="1.5703125" style="2" bestFit="1" customWidth="1"/>
    <col min="4050" max="4050" width="50.7109375" style="2" customWidth="1"/>
    <col min="4051" max="4051" width="6" style="2" bestFit="1" customWidth="1"/>
    <col min="4052" max="4052" width="7.28515625" style="2" bestFit="1" customWidth="1"/>
    <col min="4053" max="4053" width="5.7109375" style="2" customWidth="1"/>
    <col min="4054" max="4054" width="11.42578125" style="2" customWidth="1"/>
    <col min="4055" max="4055" width="12.7109375" style="2" customWidth="1"/>
    <col min="4056" max="4302" width="9.140625" style="2"/>
    <col min="4303" max="4303" width="5.7109375" style="2" customWidth="1"/>
    <col min="4304" max="4304" width="8.28515625" style="2" customWidth="1"/>
    <col min="4305" max="4305" width="1.5703125" style="2" bestFit="1" customWidth="1"/>
    <col min="4306" max="4306" width="50.7109375" style="2" customWidth="1"/>
    <col min="4307" max="4307" width="6" style="2" bestFit="1" customWidth="1"/>
    <col min="4308" max="4308" width="7.28515625" style="2" bestFit="1" customWidth="1"/>
    <col min="4309" max="4309" width="5.7109375" style="2" customWidth="1"/>
    <col min="4310" max="4310" width="11.42578125" style="2" customWidth="1"/>
    <col min="4311" max="4311" width="12.7109375" style="2" customWidth="1"/>
    <col min="4312" max="4558" width="9.140625" style="2"/>
    <col min="4559" max="4559" width="5.7109375" style="2" customWidth="1"/>
    <col min="4560" max="4560" width="8.28515625" style="2" customWidth="1"/>
    <col min="4561" max="4561" width="1.5703125" style="2" bestFit="1" customWidth="1"/>
    <col min="4562" max="4562" width="50.7109375" style="2" customWidth="1"/>
    <col min="4563" max="4563" width="6" style="2" bestFit="1" customWidth="1"/>
    <col min="4564" max="4564" width="7.28515625" style="2" bestFit="1" customWidth="1"/>
    <col min="4565" max="4565" width="5.7109375" style="2" customWidth="1"/>
    <col min="4566" max="4566" width="11.42578125" style="2" customWidth="1"/>
    <col min="4567" max="4567" width="12.7109375" style="2" customWidth="1"/>
    <col min="4568" max="4814" width="9.140625" style="2"/>
    <col min="4815" max="4815" width="5.7109375" style="2" customWidth="1"/>
    <col min="4816" max="4816" width="8.28515625" style="2" customWidth="1"/>
    <col min="4817" max="4817" width="1.5703125" style="2" bestFit="1" customWidth="1"/>
    <col min="4818" max="4818" width="50.7109375" style="2" customWidth="1"/>
    <col min="4819" max="4819" width="6" style="2" bestFit="1" customWidth="1"/>
    <col min="4820" max="4820" width="7.28515625" style="2" bestFit="1" customWidth="1"/>
    <col min="4821" max="4821" width="5.7109375" style="2" customWidth="1"/>
    <col min="4822" max="4822" width="11.42578125" style="2" customWidth="1"/>
    <col min="4823" max="4823" width="12.7109375" style="2" customWidth="1"/>
    <col min="4824" max="5070" width="9.140625" style="2"/>
    <col min="5071" max="5071" width="5.7109375" style="2" customWidth="1"/>
    <col min="5072" max="5072" width="8.28515625" style="2" customWidth="1"/>
    <col min="5073" max="5073" width="1.5703125" style="2" bestFit="1" customWidth="1"/>
    <col min="5074" max="5074" width="50.7109375" style="2" customWidth="1"/>
    <col min="5075" max="5075" width="6" style="2" bestFit="1" customWidth="1"/>
    <col min="5076" max="5076" width="7.28515625" style="2" bestFit="1" customWidth="1"/>
    <col min="5077" max="5077" width="5.7109375" style="2" customWidth="1"/>
    <col min="5078" max="5078" width="11.42578125" style="2" customWidth="1"/>
    <col min="5079" max="5079" width="12.7109375" style="2" customWidth="1"/>
    <col min="5080" max="5326" width="9.140625" style="2"/>
    <col min="5327" max="5327" width="5.7109375" style="2" customWidth="1"/>
    <col min="5328" max="5328" width="8.28515625" style="2" customWidth="1"/>
    <col min="5329" max="5329" width="1.5703125" style="2" bestFit="1" customWidth="1"/>
    <col min="5330" max="5330" width="50.7109375" style="2" customWidth="1"/>
    <col min="5331" max="5331" width="6" style="2" bestFit="1" customWidth="1"/>
    <col min="5332" max="5332" width="7.28515625" style="2" bestFit="1" customWidth="1"/>
    <col min="5333" max="5333" width="5.7109375" style="2" customWidth="1"/>
    <col min="5334" max="5334" width="11.42578125" style="2" customWidth="1"/>
    <col min="5335" max="5335" width="12.7109375" style="2" customWidth="1"/>
    <col min="5336" max="5582" width="9.140625" style="2"/>
    <col min="5583" max="5583" width="5.7109375" style="2" customWidth="1"/>
    <col min="5584" max="5584" width="8.28515625" style="2" customWidth="1"/>
    <col min="5585" max="5585" width="1.5703125" style="2" bestFit="1" customWidth="1"/>
    <col min="5586" max="5586" width="50.7109375" style="2" customWidth="1"/>
    <col min="5587" max="5587" width="6" style="2" bestFit="1" customWidth="1"/>
    <col min="5588" max="5588" width="7.28515625" style="2" bestFit="1" customWidth="1"/>
    <col min="5589" max="5589" width="5.7109375" style="2" customWidth="1"/>
    <col min="5590" max="5590" width="11.42578125" style="2" customWidth="1"/>
    <col min="5591" max="5591" width="12.7109375" style="2" customWidth="1"/>
    <col min="5592" max="5838" width="9.140625" style="2"/>
    <col min="5839" max="5839" width="5.7109375" style="2" customWidth="1"/>
    <col min="5840" max="5840" width="8.28515625" style="2" customWidth="1"/>
    <col min="5841" max="5841" width="1.5703125" style="2" bestFit="1" customWidth="1"/>
    <col min="5842" max="5842" width="50.7109375" style="2" customWidth="1"/>
    <col min="5843" max="5843" width="6" style="2" bestFit="1" customWidth="1"/>
    <col min="5844" max="5844" width="7.28515625" style="2" bestFit="1" customWidth="1"/>
    <col min="5845" max="5845" width="5.7109375" style="2" customWidth="1"/>
    <col min="5846" max="5846" width="11.42578125" style="2" customWidth="1"/>
    <col min="5847" max="5847" width="12.7109375" style="2" customWidth="1"/>
    <col min="5848" max="6094" width="9.140625" style="2"/>
    <col min="6095" max="6095" width="5.7109375" style="2" customWidth="1"/>
    <col min="6096" max="6096" width="8.28515625" style="2" customWidth="1"/>
    <col min="6097" max="6097" width="1.5703125" style="2" bestFit="1" customWidth="1"/>
    <col min="6098" max="6098" width="50.7109375" style="2" customWidth="1"/>
    <col min="6099" max="6099" width="6" style="2" bestFit="1" customWidth="1"/>
    <col min="6100" max="6100" width="7.28515625" style="2" bestFit="1" customWidth="1"/>
    <col min="6101" max="6101" width="5.7109375" style="2" customWidth="1"/>
    <col min="6102" max="6102" width="11.42578125" style="2" customWidth="1"/>
    <col min="6103" max="6103" width="12.7109375" style="2" customWidth="1"/>
    <col min="6104" max="6350" width="9.140625" style="2"/>
    <col min="6351" max="6351" width="5.7109375" style="2" customWidth="1"/>
    <col min="6352" max="6352" width="8.28515625" style="2" customWidth="1"/>
    <col min="6353" max="6353" width="1.5703125" style="2" bestFit="1" customWidth="1"/>
    <col min="6354" max="6354" width="50.7109375" style="2" customWidth="1"/>
    <col min="6355" max="6355" width="6" style="2" bestFit="1" customWidth="1"/>
    <col min="6356" max="6356" width="7.28515625" style="2" bestFit="1" customWidth="1"/>
    <col min="6357" max="6357" width="5.7109375" style="2" customWidth="1"/>
    <col min="6358" max="6358" width="11.42578125" style="2" customWidth="1"/>
    <col min="6359" max="6359" width="12.7109375" style="2" customWidth="1"/>
    <col min="6360" max="6606" width="9.140625" style="2"/>
    <col min="6607" max="6607" width="5.7109375" style="2" customWidth="1"/>
    <col min="6608" max="6608" width="8.28515625" style="2" customWidth="1"/>
    <col min="6609" max="6609" width="1.5703125" style="2" bestFit="1" customWidth="1"/>
    <col min="6610" max="6610" width="50.7109375" style="2" customWidth="1"/>
    <col min="6611" max="6611" width="6" style="2" bestFit="1" customWidth="1"/>
    <col min="6612" max="6612" width="7.28515625" style="2" bestFit="1" customWidth="1"/>
    <col min="6613" max="6613" width="5.7109375" style="2" customWidth="1"/>
    <col min="6614" max="6614" width="11.42578125" style="2" customWidth="1"/>
    <col min="6615" max="6615" width="12.7109375" style="2" customWidth="1"/>
    <col min="6616" max="6862" width="9.140625" style="2"/>
    <col min="6863" max="6863" width="5.7109375" style="2" customWidth="1"/>
    <col min="6864" max="6864" width="8.28515625" style="2" customWidth="1"/>
    <col min="6865" max="6865" width="1.5703125" style="2" bestFit="1" customWidth="1"/>
    <col min="6866" max="6866" width="50.7109375" style="2" customWidth="1"/>
    <col min="6867" max="6867" width="6" style="2" bestFit="1" customWidth="1"/>
    <col min="6868" max="6868" width="7.28515625" style="2" bestFit="1" customWidth="1"/>
    <col min="6869" max="6869" width="5.7109375" style="2" customWidth="1"/>
    <col min="6870" max="6870" width="11.42578125" style="2" customWidth="1"/>
    <col min="6871" max="6871" width="12.7109375" style="2" customWidth="1"/>
    <col min="6872" max="7118" width="9.140625" style="2"/>
    <col min="7119" max="7119" width="5.7109375" style="2" customWidth="1"/>
    <col min="7120" max="7120" width="8.28515625" style="2" customWidth="1"/>
    <col min="7121" max="7121" width="1.5703125" style="2" bestFit="1" customWidth="1"/>
    <col min="7122" max="7122" width="50.7109375" style="2" customWidth="1"/>
    <col min="7123" max="7123" width="6" style="2" bestFit="1" customWidth="1"/>
    <col min="7124" max="7124" width="7.28515625" style="2" bestFit="1" customWidth="1"/>
    <col min="7125" max="7125" width="5.7109375" style="2" customWidth="1"/>
    <col min="7126" max="7126" width="11.42578125" style="2" customWidth="1"/>
    <col min="7127" max="7127" width="12.7109375" style="2" customWidth="1"/>
    <col min="7128" max="7374" width="9.140625" style="2"/>
    <col min="7375" max="7375" width="5.7109375" style="2" customWidth="1"/>
    <col min="7376" max="7376" width="8.28515625" style="2" customWidth="1"/>
    <col min="7377" max="7377" width="1.5703125" style="2" bestFit="1" customWidth="1"/>
    <col min="7378" max="7378" width="50.7109375" style="2" customWidth="1"/>
    <col min="7379" max="7379" width="6" style="2" bestFit="1" customWidth="1"/>
    <col min="7380" max="7380" width="7.28515625" style="2" bestFit="1" customWidth="1"/>
    <col min="7381" max="7381" width="5.7109375" style="2" customWidth="1"/>
    <col min="7382" max="7382" width="11.42578125" style="2" customWidth="1"/>
    <col min="7383" max="7383" width="12.7109375" style="2" customWidth="1"/>
    <col min="7384" max="7630" width="9.140625" style="2"/>
    <col min="7631" max="7631" width="5.7109375" style="2" customWidth="1"/>
    <col min="7632" max="7632" width="8.28515625" style="2" customWidth="1"/>
    <col min="7633" max="7633" width="1.5703125" style="2" bestFit="1" customWidth="1"/>
    <col min="7634" max="7634" width="50.7109375" style="2" customWidth="1"/>
    <col min="7635" max="7635" width="6" style="2" bestFit="1" customWidth="1"/>
    <col min="7636" max="7636" width="7.28515625" style="2" bestFit="1" customWidth="1"/>
    <col min="7637" max="7637" width="5.7109375" style="2" customWidth="1"/>
    <col min="7638" max="7638" width="11.42578125" style="2" customWidth="1"/>
    <col min="7639" max="7639" width="12.7109375" style="2" customWidth="1"/>
    <col min="7640" max="7886" width="9.140625" style="2"/>
    <col min="7887" max="7887" width="5.7109375" style="2" customWidth="1"/>
    <col min="7888" max="7888" width="8.28515625" style="2" customWidth="1"/>
    <col min="7889" max="7889" width="1.5703125" style="2" bestFit="1" customWidth="1"/>
    <col min="7890" max="7890" width="50.7109375" style="2" customWidth="1"/>
    <col min="7891" max="7891" width="6" style="2" bestFit="1" customWidth="1"/>
    <col min="7892" max="7892" width="7.28515625" style="2" bestFit="1" customWidth="1"/>
    <col min="7893" max="7893" width="5.7109375" style="2" customWidth="1"/>
    <col min="7894" max="7894" width="11.42578125" style="2" customWidth="1"/>
    <col min="7895" max="7895" width="12.7109375" style="2" customWidth="1"/>
    <col min="7896" max="8142" width="9.140625" style="2"/>
    <col min="8143" max="8143" width="5.7109375" style="2" customWidth="1"/>
    <col min="8144" max="8144" width="8.28515625" style="2" customWidth="1"/>
    <col min="8145" max="8145" width="1.5703125" style="2" bestFit="1" customWidth="1"/>
    <col min="8146" max="8146" width="50.7109375" style="2" customWidth="1"/>
    <col min="8147" max="8147" width="6" style="2" bestFit="1" customWidth="1"/>
    <col min="8148" max="8148" width="7.28515625" style="2" bestFit="1" customWidth="1"/>
    <col min="8149" max="8149" width="5.7109375" style="2" customWidth="1"/>
    <col min="8150" max="8150" width="11.42578125" style="2" customWidth="1"/>
    <col min="8151" max="8151" width="12.7109375" style="2" customWidth="1"/>
    <col min="8152" max="8398" width="9.140625" style="2"/>
    <col min="8399" max="8399" width="5.7109375" style="2" customWidth="1"/>
    <col min="8400" max="8400" width="8.28515625" style="2" customWidth="1"/>
    <col min="8401" max="8401" width="1.5703125" style="2" bestFit="1" customWidth="1"/>
    <col min="8402" max="8402" width="50.7109375" style="2" customWidth="1"/>
    <col min="8403" max="8403" width="6" style="2" bestFit="1" customWidth="1"/>
    <col min="8404" max="8404" width="7.28515625" style="2" bestFit="1" customWidth="1"/>
    <col min="8405" max="8405" width="5.7109375" style="2" customWidth="1"/>
    <col min="8406" max="8406" width="11.42578125" style="2" customWidth="1"/>
    <col min="8407" max="8407" width="12.7109375" style="2" customWidth="1"/>
    <col min="8408" max="8654" width="9.140625" style="2"/>
    <col min="8655" max="8655" width="5.7109375" style="2" customWidth="1"/>
    <col min="8656" max="8656" width="8.28515625" style="2" customWidth="1"/>
    <col min="8657" max="8657" width="1.5703125" style="2" bestFit="1" customWidth="1"/>
    <col min="8658" max="8658" width="50.7109375" style="2" customWidth="1"/>
    <col min="8659" max="8659" width="6" style="2" bestFit="1" customWidth="1"/>
    <col min="8660" max="8660" width="7.28515625" style="2" bestFit="1" customWidth="1"/>
    <col min="8661" max="8661" width="5.7109375" style="2" customWidth="1"/>
    <col min="8662" max="8662" width="11.42578125" style="2" customWidth="1"/>
    <col min="8663" max="8663" width="12.7109375" style="2" customWidth="1"/>
    <col min="8664" max="8910" width="9.140625" style="2"/>
    <col min="8911" max="8911" width="5.7109375" style="2" customWidth="1"/>
    <col min="8912" max="8912" width="8.28515625" style="2" customWidth="1"/>
    <col min="8913" max="8913" width="1.5703125" style="2" bestFit="1" customWidth="1"/>
    <col min="8914" max="8914" width="50.7109375" style="2" customWidth="1"/>
    <col min="8915" max="8915" width="6" style="2" bestFit="1" customWidth="1"/>
    <col min="8916" max="8916" width="7.28515625" style="2" bestFit="1" customWidth="1"/>
    <col min="8917" max="8917" width="5.7109375" style="2" customWidth="1"/>
    <col min="8918" max="8918" width="11.42578125" style="2" customWidth="1"/>
    <col min="8919" max="8919" width="12.7109375" style="2" customWidth="1"/>
    <col min="8920" max="9166" width="9.140625" style="2"/>
    <col min="9167" max="9167" width="5.7109375" style="2" customWidth="1"/>
    <col min="9168" max="9168" width="8.28515625" style="2" customWidth="1"/>
    <col min="9169" max="9169" width="1.5703125" style="2" bestFit="1" customWidth="1"/>
    <col min="9170" max="9170" width="50.7109375" style="2" customWidth="1"/>
    <col min="9171" max="9171" width="6" style="2" bestFit="1" customWidth="1"/>
    <col min="9172" max="9172" width="7.28515625" style="2" bestFit="1" customWidth="1"/>
    <col min="9173" max="9173" width="5.7109375" style="2" customWidth="1"/>
    <col min="9174" max="9174" width="11.42578125" style="2" customWidth="1"/>
    <col min="9175" max="9175" width="12.7109375" style="2" customWidth="1"/>
    <col min="9176" max="9422" width="9.140625" style="2"/>
    <col min="9423" max="9423" width="5.7109375" style="2" customWidth="1"/>
    <col min="9424" max="9424" width="8.28515625" style="2" customWidth="1"/>
    <col min="9425" max="9425" width="1.5703125" style="2" bestFit="1" customWidth="1"/>
    <col min="9426" max="9426" width="50.7109375" style="2" customWidth="1"/>
    <col min="9427" max="9427" width="6" style="2" bestFit="1" customWidth="1"/>
    <col min="9428" max="9428" width="7.28515625" style="2" bestFit="1" customWidth="1"/>
    <col min="9429" max="9429" width="5.7109375" style="2" customWidth="1"/>
    <col min="9430" max="9430" width="11.42578125" style="2" customWidth="1"/>
    <col min="9431" max="9431" width="12.7109375" style="2" customWidth="1"/>
    <col min="9432" max="9678" width="9.140625" style="2"/>
    <col min="9679" max="9679" width="5.7109375" style="2" customWidth="1"/>
    <col min="9680" max="9680" width="8.28515625" style="2" customWidth="1"/>
    <col min="9681" max="9681" width="1.5703125" style="2" bestFit="1" customWidth="1"/>
    <col min="9682" max="9682" width="50.7109375" style="2" customWidth="1"/>
    <col min="9683" max="9683" width="6" style="2" bestFit="1" customWidth="1"/>
    <col min="9684" max="9684" width="7.28515625" style="2" bestFit="1" customWidth="1"/>
    <col min="9685" max="9685" width="5.7109375" style="2" customWidth="1"/>
    <col min="9686" max="9686" width="11.42578125" style="2" customWidth="1"/>
    <col min="9687" max="9687" width="12.7109375" style="2" customWidth="1"/>
    <col min="9688" max="9934" width="9.140625" style="2"/>
    <col min="9935" max="9935" width="5.7109375" style="2" customWidth="1"/>
    <col min="9936" max="9936" width="8.28515625" style="2" customWidth="1"/>
    <col min="9937" max="9937" width="1.5703125" style="2" bestFit="1" customWidth="1"/>
    <col min="9938" max="9938" width="50.7109375" style="2" customWidth="1"/>
    <col min="9939" max="9939" width="6" style="2" bestFit="1" customWidth="1"/>
    <col min="9940" max="9940" width="7.28515625" style="2" bestFit="1" customWidth="1"/>
    <col min="9941" max="9941" width="5.7109375" style="2" customWidth="1"/>
    <col min="9942" max="9942" width="11.42578125" style="2" customWidth="1"/>
    <col min="9943" max="9943" width="12.7109375" style="2" customWidth="1"/>
    <col min="9944" max="10190" width="9.140625" style="2"/>
    <col min="10191" max="10191" width="5.7109375" style="2" customWidth="1"/>
    <col min="10192" max="10192" width="8.28515625" style="2" customWidth="1"/>
    <col min="10193" max="10193" width="1.5703125" style="2" bestFit="1" customWidth="1"/>
    <col min="10194" max="10194" width="50.7109375" style="2" customWidth="1"/>
    <col min="10195" max="10195" width="6" style="2" bestFit="1" customWidth="1"/>
    <col min="10196" max="10196" width="7.28515625" style="2" bestFit="1" customWidth="1"/>
    <col min="10197" max="10197" width="5.7109375" style="2" customWidth="1"/>
    <col min="10198" max="10198" width="11.42578125" style="2" customWidth="1"/>
    <col min="10199" max="10199" width="12.7109375" style="2" customWidth="1"/>
    <col min="10200" max="10446" width="9.140625" style="2"/>
    <col min="10447" max="10447" width="5.7109375" style="2" customWidth="1"/>
    <col min="10448" max="10448" width="8.28515625" style="2" customWidth="1"/>
    <col min="10449" max="10449" width="1.5703125" style="2" bestFit="1" customWidth="1"/>
    <col min="10450" max="10450" width="50.7109375" style="2" customWidth="1"/>
    <col min="10451" max="10451" width="6" style="2" bestFit="1" customWidth="1"/>
    <col min="10452" max="10452" width="7.28515625" style="2" bestFit="1" customWidth="1"/>
    <col min="10453" max="10453" width="5.7109375" style="2" customWidth="1"/>
    <col min="10454" max="10454" width="11.42578125" style="2" customWidth="1"/>
    <col min="10455" max="10455" width="12.7109375" style="2" customWidth="1"/>
    <col min="10456" max="10702" width="9.140625" style="2"/>
    <col min="10703" max="10703" width="5.7109375" style="2" customWidth="1"/>
    <col min="10704" max="10704" width="8.28515625" style="2" customWidth="1"/>
    <col min="10705" max="10705" width="1.5703125" style="2" bestFit="1" customWidth="1"/>
    <col min="10706" max="10706" width="50.7109375" style="2" customWidth="1"/>
    <col min="10707" max="10707" width="6" style="2" bestFit="1" customWidth="1"/>
    <col min="10708" max="10708" width="7.28515625" style="2" bestFit="1" customWidth="1"/>
    <col min="10709" max="10709" width="5.7109375" style="2" customWidth="1"/>
    <col min="10710" max="10710" width="11.42578125" style="2" customWidth="1"/>
    <col min="10711" max="10711" width="12.7109375" style="2" customWidth="1"/>
    <col min="10712" max="10958" width="9.140625" style="2"/>
    <col min="10959" max="10959" width="5.7109375" style="2" customWidth="1"/>
    <col min="10960" max="10960" width="8.28515625" style="2" customWidth="1"/>
    <col min="10961" max="10961" width="1.5703125" style="2" bestFit="1" customWidth="1"/>
    <col min="10962" max="10962" width="50.7109375" style="2" customWidth="1"/>
    <col min="10963" max="10963" width="6" style="2" bestFit="1" customWidth="1"/>
    <col min="10964" max="10964" width="7.28515625" style="2" bestFit="1" customWidth="1"/>
    <col min="10965" max="10965" width="5.7109375" style="2" customWidth="1"/>
    <col min="10966" max="10966" width="11.42578125" style="2" customWidth="1"/>
    <col min="10967" max="10967" width="12.7109375" style="2" customWidth="1"/>
    <col min="10968" max="11214" width="9.140625" style="2"/>
    <col min="11215" max="11215" width="5.7109375" style="2" customWidth="1"/>
    <col min="11216" max="11216" width="8.28515625" style="2" customWidth="1"/>
    <col min="11217" max="11217" width="1.5703125" style="2" bestFit="1" customWidth="1"/>
    <col min="11218" max="11218" width="50.7109375" style="2" customWidth="1"/>
    <col min="11219" max="11219" width="6" style="2" bestFit="1" customWidth="1"/>
    <col min="11220" max="11220" width="7.28515625" style="2" bestFit="1" customWidth="1"/>
    <col min="11221" max="11221" width="5.7109375" style="2" customWidth="1"/>
    <col min="11222" max="11222" width="11.42578125" style="2" customWidth="1"/>
    <col min="11223" max="11223" width="12.7109375" style="2" customWidth="1"/>
    <col min="11224" max="11470" width="9.140625" style="2"/>
    <col min="11471" max="11471" width="5.7109375" style="2" customWidth="1"/>
    <col min="11472" max="11472" width="8.28515625" style="2" customWidth="1"/>
    <col min="11473" max="11473" width="1.5703125" style="2" bestFit="1" customWidth="1"/>
    <col min="11474" max="11474" width="50.7109375" style="2" customWidth="1"/>
    <col min="11475" max="11475" width="6" style="2" bestFit="1" customWidth="1"/>
    <col min="11476" max="11476" width="7.28515625" style="2" bestFit="1" customWidth="1"/>
    <col min="11477" max="11477" width="5.7109375" style="2" customWidth="1"/>
    <col min="11478" max="11478" width="11.42578125" style="2" customWidth="1"/>
    <col min="11479" max="11479" width="12.7109375" style="2" customWidth="1"/>
    <col min="11480" max="11726" width="9.140625" style="2"/>
    <col min="11727" max="11727" width="5.7109375" style="2" customWidth="1"/>
    <col min="11728" max="11728" width="8.28515625" style="2" customWidth="1"/>
    <col min="11729" max="11729" width="1.5703125" style="2" bestFit="1" customWidth="1"/>
    <col min="11730" max="11730" width="50.7109375" style="2" customWidth="1"/>
    <col min="11731" max="11731" width="6" style="2" bestFit="1" customWidth="1"/>
    <col min="11732" max="11732" width="7.28515625" style="2" bestFit="1" customWidth="1"/>
    <col min="11733" max="11733" width="5.7109375" style="2" customWidth="1"/>
    <col min="11734" max="11734" width="11.42578125" style="2" customWidth="1"/>
    <col min="11735" max="11735" width="12.7109375" style="2" customWidth="1"/>
    <col min="11736" max="11982" width="9.140625" style="2"/>
    <col min="11983" max="11983" width="5.7109375" style="2" customWidth="1"/>
    <col min="11984" max="11984" width="8.28515625" style="2" customWidth="1"/>
    <col min="11985" max="11985" width="1.5703125" style="2" bestFit="1" customWidth="1"/>
    <col min="11986" max="11986" width="50.7109375" style="2" customWidth="1"/>
    <col min="11987" max="11987" width="6" style="2" bestFit="1" customWidth="1"/>
    <col min="11988" max="11988" width="7.28515625" style="2" bestFit="1" customWidth="1"/>
    <col min="11989" max="11989" width="5.7109375" style="2" customWidth="1"/>
    <col min="11990" max="11990" width="11.42578125" style="2" customWidth="1"/>
    <col min="11991" max="11991" width="12.7109375" style="2" customWidth="1"/>
    <col min="11992" max="12238" width="9.140625" style="2"/>
    <col min="12239" max="12239" width="5.7109375" style="2" customWidth="1"/>
    <col min="12240" max="12240" width="8.28515625" style="2" customWidth="1"/>
    <col min="12241" max="12241" width="1.5703125" style="2" bestFit="1" customWidth="1"/>
    <col min="12242" max="12242" width="50.7109375" style="2" customWidth="1"/>
    <col min="12243" max="12243" width="6" style="2" bestFit="1" customWidth="1"/>
    <col min="12244" max="12244" width="7.28515625" style="2" bestFit="1" customWidth="1"/>
    <col min="12245" max="12245" width="5.7109375" style="2" customWidth="1"/>
    <col min="12246" max="12246" width="11.42578125" style="2" customWidth="1"/>
    <col min="12247" max="12247" width="12.7109375" style="2" customWidth="1"/>
    <col min="12248" max="12494" width="9.140625" style="2"/>
    <col min="12495" max="12495" width="5.7109375" style="2" customWidth="1"/>
    <col min="12496" max="12496" width="8.28515625" style="2" customWidth="1"/>
    <col min="12497" max="12497" width="1.5703125" style="2" bestFit="1" customWidth="1"/>
    <col min="12498" max="12498" width="50.7109375" style="2" customWidth="1"/>
    <col min="12499" max="12499" width="6" style="2" bestFit="1" customWidth="1"/>
    <col min="12500" max="12500" width="7.28515625" style="2" bestFit="1" customWidth="1"/>
    <col min="12501" max="12501" width="5.7109375" style="2" customWidth="1"/>
    <col min="12502" max="12502" width="11.42578125" style="2" customWidth="1"/>
    <col min="12503" max="12503" width="12.7109375" style="2" customWidth="1"/>
    <col min="12504" max="12750" width="9.140625" style="2"/>
    <col min="12751" max="12751" width="5.7109375" style="2" customWidth="1"/>
    <col min="12752" max="12752" width="8.28515625" style="2" customWidth="1"/>
    <col min="12753" max="12753" width="1.5703125" style="2" bestFit="1" customWidth="1"/>
    <col min="12754" max="12754" width="50.7109375" style="2" customWidth="1"/>
    <col min="12755" max="12755" width="6" style="2" bestFit="1" customWidth="1"/>
    <col min="12756" max="12756" width="7.28515625" style="2" bestFit="1" customWidth="1"/>
    <col min="12757" max="12757" width="5.7109375" style="2" customWidth="1"/>
    <col min="12758" max="12758" width="11.42578125" style="2" customWidth="1"/>
    <col min="12759" max="12759" width="12.7109375" style="2" customWidth="1"/>
    <col min="12760" max="13006" width="9.140625" style="2"/>
    <col min="13007" max="13007" width="5.7109375" style="2" customWidth="1"/>
    <col min="13008" max="13008" width="8.28515625" style="2" customWidth="1"/>
    <col min="13009" max="13009" width="1.5703125" style="2" bestFit="1" customWidth="1"/>
    <col min="13010" max="13010" width="50.7109375" style="2" customWidth="1"/>
    <col min="13011" max="13011" width="6" style="2" bestFit="1" customWidth="1"/>
    <col min="13012" max="13012" width="7.28515625" style="2" bestFit="1" customWidth="1"/>
    <col min="13013" max="13013" width="5.7109375" style="2" customWidth="1"/>
    <col min="13014" max="13014" width="11.42578125" style="2" customWidth="1"/>
    <col min="13015" max="13015" width="12.7109375" style="2" customWidth="1"/>
    <col min="13016" max="13262" width="9.140625" style="2"/>
    <col min="13263" max="13263" width="5.7109375" style="2" customWidth="1"/>
    <col min="13264" max="13264" width="8.28515625" style="2" customWidth="1"/>
    <col min="13265" max="13265" width="1.5703125" style="2" bestFit="1" customWidth="1"/>
    <col min="13266" max="13266" width="50.7109375" style="2" customWidth="1"/>
    <col min="13267" max="13267" width="6" style="2" bestFit="1" customWidth="1"/>
    <col min="13268" max="13268" width="7.28515625" style="2" bestFit="1" customWidth="1"/>
    <col min="13269" max="13269" width="5.7109375" style="2" customWidth="1"/>
    <col min="13270" max="13270" width="11.42578125" style="2" customWidth="1"/>
    <col min="13271" max="13271" width="12.7109375" style="2" customWidth="1"/>
    <col min="13272" max="13518" width="9.140625" style="2"/>
    <col min="13519" max="13519" width="5.7109375" style="2" customWidth="1"/>
    <col min="13520" max="13520" width="8.28515625" style="2" customWidth="1"/>
    <col min="13521" max="13521" width="1.5703125" style="2" bestFit="1" customWidth="1"/>
    <col min="13522" max="13522" width="50.7109375" style="2" customWidth="1"/>
    <col min="13523" max="13523" width="6" style="2" bestFit="1" customWidth="1"/>
    <col min="13524" max="13524" width="7.28515625" style="2" bestFit="1" customWidth="1"/>
    <col min="13525" max="13525" width="5.7109375" style="2" customWidth="1"/>
    <col min="13526" max="13526" width="11.42578125" style="2" customWidth="1"/>
    <col min="13527" max="13527" width="12.7109375" style="2" customWidth="1"/>
    <col min="13528" max="13774" width="9.140625" style="2"/>
    <col min="13775" max="13775" width="5.7109375" style="2" customWidth="1"/>
    <col min="13776" max="13776" width="8.28515625" style="2" customWidth="1"/>
    <col min="13777" max="13777" width="1.5703125" style="2" bestFit="1" customWidth="1"/>
    <col min="13778" max="13778" width="50.7109375" style="2" customWidth="1"/>
    <col min="13779" max="13779" width="6" style="2" bestFit="1" customWidth="1"/>
    <col min="13780" max="13780" width="7.28515625" style="2" bestFit="1" customWidth="1"/>
    <col min="13781" max="13781" width="5.7109375" style="2" customWidth="1"/>
    <col min="13782" max="13782" width="11.42578125" style="2" customWidth="1"/>
    <col min="13783" max="13783" width="12.7109375" style="2" customWidth="1"/>
    <col min="13784" max="14030" width="9.140625" style="2"/>
    <col min="14031" max="14031" width="5.7109375" style="2" customWidth="1"/>
    <col min="14032" max="14032" width="8.28515625" style="2" customWidth="1"/>
    <col min="14033" max="14033" width="1.5703125" style="2" bestFit="1" customWidth="1"/>
    <col min="14034" max="14034" width="50.7109375" style="2" customWidth="1"/>
    <col min="14035" max="14035" width="6" style="2" bestFit="1" customWidth="1"/>
    <col min="14036" max="14036" width="7.28515625" style="2" bestFit="1" customWidth="1"/>
    <col min="14037" max="14037" width="5.7109375" style="2" customWidth="1"/>
    <col min="14038" max="14038" width="11.42578125" style="2" customWidth="1"/>
    <col min="14039" max="14039" width="12.7109375" style="2" customWidth="1"/>
    <col min="14040" max="14286" width="9.140625" style="2"/>
    <col min="14287" max="14287" width="5.7109375" style="2" customWidth="1"/>
    <col min="14288" max="14288" width="8.28515625" style="2" customWidth="1"/>
    <col min="14289" max="14289" width="1.5703125" style="2" bestFit="1" customWidth="1"/>
    <col min="14290" max="14290" width="50.7109375" style="2" customWidth="1"/>
    <col min="14291" max="14291" width="6" style="2" bestFit="1" customWidth="1"/>
    <col min="14292" max="14292" width="7.28515625" style="2" bestFit="1" customWidth="1"/>
    <col min="14293" max="14293" width="5.7109375" style="2" customWidth="1"/>
    <col min="14294" max="14294" width="11.42578125" style="2" customWidth="1"/>
    <col min="14295" max="14295" width="12.7109375" style="2" customWidth="1"/>
    <col min="14296" max="14542" width="9.140625" style="2"/>
    <col min="14543" max="14543" width="5.7109375" style="2" customWidth="1"/>
    <col min="14544" max="14544" width="8.28515625" style="2" customWidth="1"/>
    <col min="14545" max="14545" width="1.5703125" style="2" bestFit="1" customWidth="1"/>
    <col min="14546" max="14546" width="50.7109375" style="2" customWidth="1"/>
    <col min="14547" max="14547" width="6" style="2" bestFit="1" customWidth="1"/>
    <col min="14548" max="14548" width="7.28515625" style="2" bestFit="1" customWidth="1"/>
    <col min="14549" max="14549" width="5.7109375" style="2" customWidth="1"/>
    <col min="14550" max="14550" width="11.42578125" style="2" customWidth="1"/>
    <col min="14551" max="14551" width="12.7109375" style="2" customWidth="1"/>
    <col min="14552" max="14798" width="9.140625" style="2"/>
    <col min="14799" max="14799" width="5.7109375" style="2" customWidth="1"/>
    <col min="14800" max="14800" width="8.28515625" style="2" customWidth="1"/>
    <col min="14801" max="14801" width="1.5703125" style="2" bestFit="1" customWidth="1"/>
    <col min="14802" max="14802" width="50.7109375" style="2" customWidth="1"/>
    <col min="14803" max="14803" width="6" style="2" bestFit="1" customWidth="1"/>
    <col min="14804" max="14804" width="7.28515625" style="2" bestFit="1" customWidth="1"/>
    <col min="14805" max="14805" width="5.7109375" style="2" customWidth="1"/>
    <col min="14806" max="14806" width="11.42578125" style="2" customWidth="1"/>
    <col min="14807" max="14807" width="12.7109375" style="2" customWidth="1"/>
    <col min="14808" max="15054" width="9.140625" style="2"/>
    <col min="15055" max="15055" width="5.7109375" style="2" customWidth="1"/>
    <col min="15056" max="15056" width="8.28515625" style="2" customWidth="1"/>
    <col min="15057" max="15057" width="1.5703125" style="2" bestFit="1" customWidth="1"/>
    <col min="15058" max="15058" width="50.7109375" style="2" customWidth="1"/>
    <col min="15059" max="15059" width="6" style="2" bestFit="1" customWidth="1"/>
    <col min="15060" max="15060" width="7.28515625" style="2" bestFit="1" customWidth="1"/>
    <col min="15061" max="15061" width="5.7109375" style="2" customWidth="1"/>
    <col min="15062" max="15062" width="11.42578125" style="2" customWidth="1"/>
    <col min="15063" max="15063" width="12.7109375" style="2" customWidth="1"/>
    <col min="15064" max="15310" width="9.140625" style="2"/>
    <col min="15311" max="15311" width="5.7109375" style="2" customWidth="1"/>
    <col min="15312" max="15312" width="8.28515625" style="2" customWidth="1"/>
    <col min="15313" max="15313" width="1.5703125" style="2" bestFit="1" customWidth="1"/>
    <col min="15314" max="15314" width="50.7109375" style="2" customWidth="1"/>
    <col min="15315" max="15315" width="6" style="2" bestFit="1" customWidth="1"/>
    <col min="15316" max="15316" width="7.28515625" style="2" bestFit="1" customWidth="1"/>
    <col min="15317" max="15317" width="5.7109375" style="2" customWidth="1"/>
    <col min="15318" max="15318" width="11.42578125" style="2" customWidth="1"/>
    <col min="15319" max="15319" width="12.7109375" style="2" customWidth="1"/>
    <col min="15320" max="15566" width="9.140625" style="2"/>
    <col min="15567" max="15567" width="5.7109375" style="2" customWidth="1"/>
    <col min="15568" max="15568" width="8.28515625" style="2" customWidth="1"/>
    <col min="15569" max="15569" width="1.5703125" style="2" bestFit="1" customWidth="1"/>
    <col min="15570" max="15570" width="50.7109375" style="2" customWidth="1"/>
    <col min="15571" max="15571" width="6" style="2" bestFit="1" customWidth="1"/>
    <col min="15572" max="15572" width="7.28515625" style="2" bestFit="1" customWidth="1"/>
    <col min="15573" max="15573" width="5.7109375" style="2" customWidth="1"/>
    <col min="15574" max="15574" width="11.42578125" style="2" customWidth="1"/>
    <col min="15575" max="15575" width="12.7109375" style="2" customWidth="1"/>
    <col min="15576" max="15822" width="9.140625" style="2"/>
    <col min="15823" max="15823" width="5.7109375" style="2" customWidth="1"/>
    <col min="15824" max="15824" width="8.28515625" style="2" customWidth="1"/>
    <col min="15825" max="15825" width="1.5703125" style="2" bestFit="1" customWidth="1"/>
    <col min="15826" max="15826" width="50.7109375" style="2" customWidth="1"/>
    <col min="15827" max="15827" width="6" style="2" bestFit="1" customWidth="1"/>
    <col min="15828" max="15828" width="7.28515625" style="2" bestFit="1" customWidth="1"/>
    <col min="15829" max="15829" width="5.7109375" style="2" customWidth="1"/>
    <col min="15830" max="15830" width="11.42578125" style="2" customWidth="1"/>
    <col min="15831" max="15831" width="12.7109375" style="2" customWidth="1"/>
    <col min="15832" max="16078" width="9.140625" style="2"/>
    <col min="16079" max="16079" width="5.7109375" style="2" customWidth="1"/>
    <col min="16080" max="16080" width="8.28515625" style="2" customWidth="1"/>
    <col min="16081" max="16081" width="1.5703125" style="2" bestFit="1" customWidth="1"/>
    <col min="16082" max="16082" width="50.7109375" style="2" customWidth="1"/>
    <col min="16083" max="16083" width="6" style="2" bestFit="1" customWidth="1"/>
    <col min="16084" max="16084" width="7.28515625" style="2" bestFit="1" customWidth="1"/>
    <col min="16085" max="16085" width="5.7109375" style="2" customWidth="1"/>
    <col min="16086" max="16086" width="11.42578125" style="2" customWidth="1"/>
    <col min="16087" max="16087" width="12.7109375" style="2" customWidth="1"/>
    <col min="16088" max="16384" width="9.140625" style="2"/>
  </cols>
  <sheetData>
    <row r="1" spans="1:25" ht="15" customHeight="1">
      <c r="A1" s="336"/>
      <c r="B1" s="337"/>
      <c r="C1" s="338"/>
      <c r="D1" s="404" t="s">
        <v>78</v>
      </c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336"/>
      <c r="W1" s="337"/>
      <c r="X1" s="338"/>
    </row>
    <row r="2" spans="1:25">
      <c r="A2" s="339"/>
      <c r="B2" s="340"/>
      <c r="C2" s="341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339"/>
      <c r="W2" s="340"/>
      <c r="X2" s="341"/>
    </row>
    <row r="3" spans="1:25">
      <c r="A3" s="339"/>
      <c r="B3" s="340"/>
      <c r="C3" s="341"/>
      <c r="D3" s="405" t="s">
        <v>79</v>
      </c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339"/>
      <c r="W3" s="340"/>
      <c r="X3" s="341"/>
    </row>
    <row r="4" spans="1:25" ht="13.5" customHeight="1">
      <c r="A4" s="342"/>
      <c r="B4" s="343"/>
      <c r="C4" s="344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5"/>
      <c r="T4" s="405"/>
      <c r="U4" s="405"/>
      <c r="V4" s="342"/>
      <c r="W4" s="343"/>
      <c r="X4" s="344"/>
    </row>
    <row r="5" spans="1:25" ht="10.5" customHeight="1">
      <c r="A5" s="144"/>
      <c r="B5" s="145"/>
      <c r="C5" s="145"/>
      <c r="D5" s="145"/>
      <c r="E5" s="213"/>
      <c r="F5" s="213"/>
      <c r="G5" s="213"/>
      <c r="H5" s="146"/>
      <c r="I5" s="191"/>
      <c r="J5" s="213"/>
      <c r="K5" s="213"/>
      <c r="L5" s="213"/>
      <c r="M5" s="146"/>
      <c r="N5" s="191"/>
      <c r="O5" s="213"/>
      <c r="P5" s="213"/>
      <c r="Q5" s="213"/>
      <c r="R5" s="146"/>
      <c r="S5" s="191"/>
      <c r="T5" s="213"/>
      <c r="U5" s="213"/>
      <c r="V5" s="213"/>
      <c r="W5" s="146"/>
      <c r="X5" s="147"/>
    </row>
    <row r="6" spans="1:25" ht="17.25" customHeight="1">
      <c r="A6" s="148" t="s">
        <v>80</v>
      </c>
      <c r="B6" s="145"/>
      <c r="C6" s="149"/>
      <c r="D6" s="150"/>
      <c r="E6" s="150"/>
      <c r="F6" s="150"/>
      <c r="G6" s="151"/>
      <c r="H6" s="392"/>
      <c r="I6" s="406"/>
      <c r="J6" s="150"/>
      <c r="K6" s="150"/>
      <c r="L6" s="151"/>
      <c r="M6" s="392"/>
      <c r="N6" s="406"/>
      <c r="O6" s="150"/>
      <c r="P6" s="150"/>
      <c r="Q6" s="151"/>
      <c r="R6" s="392"/>
      <c r="S6" s="406"/>
      <c r="T6" s="150"/>
      <c r="U6" s="150"/>
      <c r="V6" s="151" t="s">
        <v>81</v>
      </c>
      <c r="W6" s="392">
        <v>44869</v>
      </c>
      <c r="X6" s="393"/>
    </row>
    <row r="7" spans="1:25" ht="50.25" customHeight="1">
      <c r="A7" s="152"/>
      <c r="B7" s="145"/>
      <c r="C7" s="149"/>
      <c r="D7" s="406" t="s">
        <v>126</v>
      </c>
      <c r="E7" s="406"/>
      <c r="F7" s="406"/>
      <c r="G7" s="406"/>
      <c r="H7" s="406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213"/>
      <c r="W7" s="394"/>
      <c r="X7" s="395"/>
    </row>
    <row r="8" spans="1:25" ht="17.25" customHeight="1">
      <c r="A8" s="148" t="s">
        <v>82</v>
      </c>
      <c r="B8" s="145"/>
      <c r="C8" s="149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7"/>
      <c r="V8" s="213" t="s">
        <v>83</v>
      </c>
      <c r="W8" s="396"/>
      <c r="X8" s="397"/>
    </row>
    <row r="9" spans="1:25" ht="17.25" customHeight="1">
      <c r="A9" s="317" t="s">
        <v>132</v>
      </c>
      <c r="B9" s="318"/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9"/>
    </row>
    <row r="10" spans="1:25" ht="17.25" customHeight="1">
      <c r="A10" s="148"/>
      <c r="B10" s="145"/>
      <c r="C10" s="149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13"/>
      <c r="W10" s="224"/>
      <c r="X10" s="225"/>
    </row>
    <row r="11" spans="1:25" ht="15.75" customHeight="1">
      <c r="A11" s="153"/>
      <c r="B11" s="145"/>
      <c r="C11" s="149"/>
      <c r="D11" s="193"/>
      <c r="E11" s="213"/>
      <c r="F11" s="213"/>
      <c r="G11" s="194"/>
      <c r="H11" s="146"/>
      <c r="I11" s="191"/>
      <c r="J11" s="213"/>
      <c r="K11" s="213"/>
      <c r="L11" s="194"/>
      <c r="M11" s="146"/>
      <c r="N11" s="191"/>
      <c r="O11" s="213"/>
      <c r="P11" s="213"/>
      <c r="Q11" s="194"/>
      <c r="R11" s="146"/>
      <c r="S11" s="191"/>
      <c r="T11" s="213"/>
      <c r="U11" s="213"/>
      <c r="V11" s="155"/>
      <c r="W11" s="223"/>
      <c r="X11" s="156"/>
    </row>
    <row r="12" spans="1:25" ht="15.75" customHeight="1">
      <c r="A12" s="154"/>
      <c r="B12" s="145"/>
      <c r="C12" s="149"/>
      <c r="D12" s="193"/>
      <c r="E12" s="294" t="s">
        <v>129</v>
      </c>
      <c r="F12" s="295"/>
      <c r="G12" s="295"/>
      <c r="H12" s="295"/>
      <c r="I12" s="296"/>
      <c r="J12" s="294" t="s">
        <v>130</v>
      </c>
      <c r="K12" s="295"/>
      <c r="L12" s="295"/>
      <c r="M12" s="295"/>
      <c r="N12" s="296"/>
      <c r="O12" s="294" t="s">
        <v>206</v>
      </c>
      <c r="P12" s="295"/>
      <c r="Q12" s="295"/>
      <c r="R12" s="295"/>
      <c r="S12" s="296"/>
      <c r="T12" s="294" t="s">
        <v>229</v>
      </c>
      <c r="U12" s="295"/>
      <c r="V12" s="295"/>
      <c r="W12" s="295"/>
      <c r="X12" s="296"/>
    </row>
    <row r="13" spans="1:25" ht="15" customHeight="1">
      <c r="A13" s="350" t="s">
        <v>4</v>
      </c>
      <c r="B13" s="325" t="s">
        <v>5</v>
      </c>
      <c r="C13" s="325"/>
      <c r="D13" s="325"/>
      <c r="E13" s="320" t="s">
        <v>8</v>
      </c>
      <c r="F13" s="325" t="s">
        <v>33</v>
      </c>
      <c r="G13" s="325" t="s">
        <v>34</v>
      </c>
      <c r="H13" s="326" t="s">
        <v>6</v>
      </c>
      <c r="I13" s="326" t="s">
        <v>7</v>
      </c>
      <c r="J13" s="320" t="s">
        <v>8</v>
      </c>
      <c r="K13" s="325" t="s">
        <v>33</v>
      </c>
      <c r="L13" s="325" t="s">
        <v>34</v>
      </c>
      <c r="M13" s="326" t="s">
        <v>6</v>
      </c>
      <c r="N13" s="326" t="s">
        <v>7</v>
      </c>
      <c r="O13" s="320" t="s">
        <v>8</v>
      </c>
      <c r="P13" s="325" t="s">
        <v>33</v>
      </c>
      <c r="Q13" s="325" t="s">
        <v>34</v>
      </c>
      <c r="R13" s="326" t="s">
        <v>6</v>
      </c>
      <c r="S13" s="326" t="s">
        <v>7</v>
      </c>
      <c r="T13" s="320" t="s">
        <v>8</v>
      </c>
      <c r="U13" s="325" t="s">
        <v>33</v>
      </c>
      <c r="V13" s="398" t="s">
        <v>34</v>
      </c>
      <c r="W13" s="400" t="s">
        <v>6</v>
      </c>
      <c r="X13" s="402" t="s">
        <v>7</v>
      </c>
    </row>
    <row r="14" spans="1:25" s="8" customFormat="1" ht="15" customHeight="1" thickBot="1">
      <c r="A14" s="351"/>
      <c r="B14" s="325"/>
      <c r="C14" s="325"/>
      <c r="D14" s="325"/>
      <c r="E14" s="321"/>
      <c r="F14" s="321"/>
      <c r="G14" s="325"/>
      <c r="H14" s="326"/>
      <c r="I14" s="326"/>
      <c r="J14" s="321"/>
      <c r="K14" s="321"/>
      <c r="L14" s="325"/>
      <c r="M14" s="326"/>
      <c r="N14" s="326"/>
      <c r="O14" s="321"/>
      <c r="P14" s="321"/>
      <c r="Q14" s="325"/>
      <c r="R14" s="326"/>
      <c r="S14" s="326"/>
      <c r="T14" s="321"/>
      <c r="U14" s="321"/>
      <c r="V14" s="399"/>
      <c r="W14" s="401"/>
      <c r="X14" s="403"/>
    </row>
    <row r="15" spans="1:25" s="8" customFormat="1" ht="15.75" customHeight="1">
      <c r="A15" s="132" t="s">
        <v>18</v>
      </c>
      <c r="B15" s="355" t="s">
        <v>17</v>
      </c>
      <c r="C15" s="356"/>
      <c r="D15" s="357"/>
      <c r="E15" s="195"/>
      <c r="F15" s="196"/>
      <c r="G15" s="196"/>
      <c r="H15" s="197"/>
      <c r="I15" s="198"/>
      <c r="J15" s="195"/>
      <c r="K15" s="87"/>
      <c r="L15" s="27"/>
      <c r="M15" s="118"/>
      <c r="N15" s="118"/>
      <c r="O15" s="195"/>
      <c r="P15" s="87" t="s">
        <v>12</v>
      </c>
      <c r="Q15" s="27">
        <v>1</v>
      </c>
      <c r="R15" s="44">
        <v>20000</v>
      </c>
      <c r="S15" s="109">
        <f>R15*Q15</f>
        <v>20000</v>
      </c>
      <c r="T15" s="195"/>
      <c r="U15" s="196"/>
      <c r="V15" s="120"/>
      <c r="W15" s="121"/>
      <c r="X15" s="122"/>
    </row>
    <row r="16" spans="1:25" s="8" customFormat="1">
      <c r="A16" s="133">
        <v>1</v>
      </c>
      <c r="B16" s="333" t="s">
        <v>69</v>
      </c>
      <c r="C16" s="358"/>
      <c r="D16" s="359"/>
      <c r="E16" s="125"/>
      <c r="F16" s="87" t="s">
        <v>12</v>
      </c>
      <c r="G16" s="88">
        <v>1</v>
      </c>
      <c r="H16" s="108">
        <v>40000</v>
      </c>
      <c r="I16" s="109">
        <f>H16*G16</f>
        <v>40000</v>
      </c>
      <c r="J16" s="125"/>
      <c r="K16" s="87" t="s">
        <v>12</v>
      </c>
      <c r="L16" s="27">
        <v>1</v>
      </c>
      <c r="M16" s="118">
        <v>242154.48</v>
      </c>
      <c r="N16" s="118">
        <f t="shared" ref="N16" si="0">M16*L16</f>
        <v>242154.48</v>
      </c>
      <c r="O16" s="125"/>
      <c r="P16" s="87" t="s">
        <v>12</v>
      </c>
      <c r="Q16" s="27">
        <v>1</v>
      </c>
      <c r="R16" s="44">
        <v>20000</v>
      </c>
      <c r="S16" s="109">
        <f>R16*Q16</f>
        <v>20000</v>
      </c>
      <c r="T16" s="125"/>
      <c r="U16" s="87"/>
      <c r="V16" s="88"/>
      <c r="W16" s="108"/>
      <c r="X16" s="109"/>
      <c r="Y16" s="157"/>
    </row>
    <row r="17" spans="1:27" s="8" customFormat="1" ht="15" customHeight="1">
      <c r="A17" s="133"/>
      <c r="B17" s="333" t="s">
        <v>68</v>
      </c>
      <c r="C17" s="334"/>
      <c r="D17" s="335"/>
      <c r="E17" s="125"/>
      <c r="F17" s="87" t="s">
        <v>12</v>
      </c>
      <c r="G17" s="88">
        <v>1</v>
      </c>
      <c r="H17" s="108">
        <v>25000</v>
      </c>
      <c r="I17" s="109">
        <f>H17*G17</f>
        <v>25000</v>
      </c>
      <c r="J17" s="125"/>
      <c r="K17" s="87" t="s">
        <v>12</v>
      </c>
      <c r="L17" s="27">
        <v>1</v>
      </c>
      <c r="M17" s="118">
        <v>81154.48</v>
      </c>
      <c r="N17" s="118">
        <f t="shared" ref="N17" si="1">M17*L17</f>
        <v>81154.48</v>
      </c>
      <c r="O17" s="125"/>
      <c r="P17" s="87"/>
      <c r="Q17" s="27"/>
      <c r="R17" s="44"/>
      <c r="S17" s="109"/>
      <c r="T17" s="125"/>
      <c r="U17" s="87"/>
      <c r="V17" s="88"/>
      <c r="W17" s="108"/>
      <c r="X17" s="109"/>
    </row>
    <row r="18" spans="1:27" s="8" customFormat="1" ht="15" customHeight="1">
      <c r="A18" s="134">
        <v>2</v>
      </c>
      <c r="B18" s="360" t="s">
        <v>41</v>
      </c>
      <c r="C18" s="348"/>
      <c r="D18" s="349"/>
      <c r="E18" s="126"/>
      <c r="F18" s="87"/>
      <c r="G18" s="89"/>
      <c r="H18" s="108"/>
      <c r="I18" s="109"/>
      <c r="J18" s="126"/>
      <c r="K18" s="87"/>
      <c r="L18" s="88"/>
      <c r="M18" s="118"/>
      <c r="N18" s="118">
        <f t="shared" ref="N18:N43" si="2">M18*L18</f>
        <v>0</v>
      </c>
      <c r="O18" s="126"/>
      <c r="P18" s="87"/>
      <c r="Q18" s="27"/>
      <c r="R18" s="44"/>
      <c r="S18" s="109"/>
      <c r="T18" s="126"/>
      <c r="U18" s="87"/>
      <c r="V18" s="89"/>
      <c r="W18" s="108"/>
      <c r="X18" s="109"/>
    </row>
    <row r="19" spans="1:27" s="8" customFormat="1">
      <c r="A19" s="134"/>
      <c r="B19" s="360" t="s">
        <v>42</v>
      </c>
      <c r="C19" s="348"/>
      <c r="D19" s="349"/>
      <c r="E19" s="126"/>
      <c r="F19" s="87" t="s">
        <v>9</v>
      </c>
      <c r="G19" s="89">
        <v>100</v>
      </c>
      <c r="H19" s="108">
        <v>25</v>
      </c>
      <c r="I19" s="109">
        <f t="shared" ref="I19:I38" si="3">H19*G19</f>
        <v>2500</v>
      </c>
      <c r="J19" s="126"/>
      <c r="K19" s="87" t="s">
        <v>9</v>
      </c>
      <c r="L19" s="27">
        <v>300</v>
      </c>
      <c r="M19" s="118">
        <v>50</v>
      </c>
      <c r="N19" s="118">
        <f t="shared" si="2"/>
        <v>15000</v>
      </c>
      <c r="O19" s="126"/>
      <c r="P19" s="87" t="s">
        <v>9</v>
      </c>
      <c r="Q19" s="27">
        <v>300</v>
      </c>
      <c r="R19" s="44">
        <v>45</v>
      </c>
      <c r="S19" s="109">
        <f t="shared" ref="S19:S24" si="4">R19*Q19</f>
        <v>13500</v>
      </c>
      <c r="T19" s="126"/>
      <c r="U19" s="87"/>
      <c r="V19" s="89"/>
      <c r="W19" s="108"/>
      <c r="X19" s="109"/>
      <c r="Y19" s="157"/>
    </row>
    <row r="20" spans="1:27" s="8" customFormat="1">
      <c r="A20" s="134"/>
      <c r="B20" s="220" t="s">
        <v>75</v>
      </c>
      <c r="C20" s="221"/>
      <c r="D20" s="222"/>
      <c r="E20" s="126"/>
      <c r="F20" s="87" t="s">
        <v>16</v>
      </c>
      <c r="G20" s="89">
        <v>50</v>
      </c>
      <c r="H20" s="108">
        <v>187.5</v>
      </c>
      <c r="I20" s="109">
        <f t="shared" si="3"/>
        <v>9375</v>
      </c>
      <c r="J20" s="126"/>
      <c r="K20" s="87" t="s">
        <v>255</v>
      </c>
      <c r="L20" s="27">
        <v>5</v>
      </c>
      <c r="M20" s="118">
        <v>3250</v>
      </c>
      <c r="N20" s="118">
        <f t="shared" si="2"/>
        <v>16250</v>
      </c>
      <c r="O20" s="126"/>
      <c r="P20" s="87" t="s">
        <v>255</v>
      </c>
      <c r="Q20" s="27">
        <v>5</v>
      </c>
      <c r="R20" s="44">
        <v>250</v>
      </c>
      <c r="S20" s="109">
        <f t="shared" si="4"/>
        <v>1250</v>
      </c>
      <c r="T20" s="126"/>
      <c r="U20" s="87"/>
      <c r="V20" s="89"/>
      <c r="W20" s="108"/>
      <c r="X20" s="109"/>
    </row>
    <row r="21" spans="1:27" s="8" customFormat="1">
      <c r="A21" s="134"/>
      <c r="B21" s="220" t="s">
        <v>43</v>
      </c>
      <c r="C21" s="221"/>
      <c r="D21" s="222"/>
      <c r="E21" s="126"/>
      <c r="F21" s="87" t="s">
        <v>15</v>
      </c>
      <c r="G21" s="89">
        <v>2</v>
      </c>
      <c r="H21" s="108">
        <v>1500</v>
      </c>
      <c r="I21" s="109">
        <f t="shared" si="3"/>
        <v>3000</v>
      </c>
      <c r="J21" s="126"/>
      <c r="K21" s="87" t="s">
        <v>15</v>
      </c>
      <c r="L21" s="27">
        <v>2</v>
      </c>
      <c r="M21" s="118">
        <v>2200</v>
      </c>
      <c r="N21" s="118">
        <f t="shared" si="2"/>
        <v>4400</v>
      </c>
      <c r="O21" s="126"/>
      <c r="P21" s="87" t="s">
        <v>15</v>
      </c>
      <c r="Q21" s="27">
        <v>2</v>
      </c>
      <c r="R21" s="44">
        <v>680</v>
      </c>
      <c r="S21" s="109">
        <f t="shared" si="4"/>
        <v>1360</v>
      </c>
      <c r="T21" s="126"/>
      <c r="U21" s="87"/>
      <c r="V21" s="89"/>
      <c r="W21" s="108"/>
      <c r="X21" s="109"/>
    </row>
    <row r="22" spans="1:27" s="8" customFormat="1">
      <c r="A22" s="134"/>
      <c r="B22" s="220" t="s">
        <v>73</v>
      </c>
      <c r="C22" s="221"/>
      <c r="D22" s="222"/>
      <c r="E22" s="126"/>
      <c r="F22" s="87" t="s">
        <v>12</v>
      </c>
      <c r="G22" s="89">
        <v>1</v>
      </c>
      <c r="H22" s="108">
        <v>4000</v>
      </c>
      <c r="I22" s="109">
        <f t="shared" si="3"/>
        <v>4000</v>
      </c>
      <c r="J22" s="126"/>
      <c r="K22" s="87" t="s">
        <v>12</v>
      </c>
      <c r="L22" s="27">
        <v>1</v>
      </c>
      <c r="M22" s="118">
        <v>5000</v>
      </c>
      <c r="N22" s="118">
        <f t="shared" si="2"/>
        <v>5000</v>
      </c>
      <c r="O22" s="126"/>
      <c r="P22" s="87" t="s">
        <v>12</v>
      </c>
      <c r="Q22" s="27">
        <v>2</v>
      </c>
      <c r="R22" s="44">
        <v>3000</v>
      </c>
      <c r="S22" s="109">
        <f t="shared" si="4"/>
        <v>6000</v>
      </c>
      <c r="T22" s="126"/>
      <c r="U22" s="87"/>
      <c r="V22" s="89"/>
      <c r="W22" s="108"/>
      <c r="X22" s="109"/>
    </row>
    <row r="23" spans="1:27" s="8" customFormat="1">
      <c r="A23" s="134"/>
      <c r="B23" s="220" t="s">
        <v>119</v>
      </c>
      <c r="C23" s="221"/>
      <c r="D23" s="222"/>
      <c r="E23" s="126"/>
      <c r="F23" s="87" t="s">
        <v>45</v>
      </c>
      <c r="G23" s="90">
        <v>2</v>
      </c>
      <c r="H23" s="108">
        <v>5000</v>
      </c>
      <c r="I23" s="109">
        <f t="shared" si="3"/>
        <v>10000</v>
      </c>
      <c r="J23" s="126"/>
      <c r="K23" s="87" t="s">
        <v>45</v>
      </c>
      <c r="L23" s="27">
        <v>2</v>
      </c>
      <c r="M23" s="118">
        <v>4500</v>
      </c>
      <c r="N23" s="118">
        <f t="shared" si="2"/>
        <v>9000</v>
      </c>
      <c r="O23" s="126"/>
      <c r="P23" s="87" t="s">
        <v>45</v>
      </c>
      <c r="Q23" s="27">
        <v>2</v>
      </c>
      <c r="R23" s="44">
        <v>4500</v>
      </c>
      <c r="S23" s="109">
        <f t="shared" si="4"/>
        <v>9000</v>
      </c>
      <c r="T23" s="126"/>
      <c r="U23" s="87"/>
      <c r="V23" s="90"/>
      <c r="W23" s="108"/>
      <c r="X23" s="109"/>
    </row>
    <row r="24" spans="1:27" s="8" customFormat="1">
      <c r="A24" s="134"/>
      <c r="B24" s="220" t="s">
        <v>123</v>
      </c>
      <c r="C24" s="221"/>
      <c r="D24" s="222"/>
      <c r="E24" s="126"/>
      <c r="F24" s="87" t="s">
        <v>45</v>
      </c>
      <c r="G24" s="90">
        <v>2</v>
      </c>
      <c r="H24" s="108">
        <v>4000</v>
      </c>
      <c r="I24" s="109">
        <f t="shared" si="3"/>
        <v>8000</v>
      </c>
      <c r="J24" s="126"/>
      <c r="K24" s="87" t="s">
        <v>45</v>
      </c>
      <c r="L24" s="27">
        <v>2</v>
      </c>
      <c r="M24" s="118">
        <v>4500</v>
      </c>
      <c r="N24" s="118">
        <f t="shared" si="2"/>
        <v>9000</v>
      </c>
      <c r="O24" s="126"/>
      <c r="P24" s="87" t="s">
        <v>45</v>
      </c>
      <c r="Q24" s="27">
        <v>2</v>
      </c>
      <c r="R24" s="44">
        <v>4000</v>
      </c>
      <c r="S24" s="109">
        <f t="shared" si="4"/>
        <v>8000</v>
      </c>
      <c r="T24" s="126"/>
      <c r="U24" s="87"/>
      <c r="V24" s="90"/>
      <c r="W24" s="108"/>
      <c r="X24" s="109"/>
    </row>
    <row r="25" spans="1:27" s="8" customFormat="1">
      <c r="A25" s="134">
        <v>3</v>
      </c>
      <c r="B25" s="220" t="s">
        <v>46</v>
      </c>
      <c r="C25" s="221"/>
      <c r="D25" s="222"/>
      <c r="E25" s="126"/>
      <c r="F25" s="87"/>
      <c r="G25" s="90"/>
      <c r="H25" s="108"/>
      <c r="I25" s="108"/>
      <c r="J25" s="126"/>
      <c r="K25" s="87"/>
      <c r="L25" s="27"/>
      <c r="M25" s="118"/>
      <c r="N25" s="118"/>
      <c r="O25" s="126"/>
      <c r="P25" s="87"/>
      <c r="Q25" s="27"/>
      <c r="R25" s="44"/>
      <c r="S25" s="108"/>
      <c r="T25" s="126"/>
      <c r="U25" s="87"/>
      <c r="V25" s="90"/>
      <c r="W25" s="294"/>
      <c r="X25" s="295"/>
      <c r="Y25" s="295"/>
      <c r="Z25" s="295"/>
      <c r="AA25" s="296"/>
    </row>
    <row r="26" spans="1:27" s="8" customFormat="1">
      <c r="A26" s="134"/>
      <c r="B26" s="345" t="s">
        <v>47</v>
      </c>
      <c r="C26" s="346"/>
      <c r="D26" s="347"/>
      <c r="E26" s="126"/>
      <c r="F26" s="87" t="s">
        <v>39</v>
      </c>
      <c r="G26" s="90">
        <v>2</v>
      </c>
      <c r="H26" s="108">
        <v>5500</v>
      </c>
      <c r="I26" s="109">
        <f t="shared" si="3"/>
        <v>11000</v>
      </c>
      <c r="J26" s="126"/>
      <c r="K26" s="87" t="s">
        <v>39</v>
      </c>
      <c r="L26" s="27">
        <v>2</v>
      </c>
      <c r="M26" s="118">
        <v>8000</v>
      </c>
      <c r="N26" s="118">
        <f t="shared" si="2"/>
        <v>16000</v>
      </c>
      <c r="O26" s="126"/>
      <c r="P26" s="87" t="s">
        <v>39</v>
      </c>
      <c r="Q26" s="27">
        <v>2</v>
      </c>
      <c r="R26" s="44">
        <v>5000</v>
      </c>
      <c r="S26" s="109">
        <f t="shared" ref="S26:S52" si="5">R26*Q26</f>
        <v>10000</v>
      </c>
      <c r="T26" s="126"/>
      <c r="U26" s="87"/>
      <c r="V26" s="90"/>
      <c r="W26" s="108"/>
      <c r="X26" s="109"/>
    </row>
    <row r="27" spans="1:27" s="8" customFormat="1">
      <c r="A27" s="134"/>
      <c r="B27" s="345" t="s">
        <v>76</v>
      </c>
      <c r="C27" s="346"/>
      <c r="D27" s="347"/>
      <c r="E27" s="126"/>
      <c r="F27" s="87" t="s">
        <v>39</v>
      </c>
      <c r="G27" s="90">
        <v>2</v>
      </c>
      <c r="H27" s="108">
        <v>5000</v>
      </c>
      <c r="I27" s="109">
        <f t="shared" si="3"/>
        <v>10000</v>
      </c>
      <c r="J27" s="126"/>
      <c r="K27" s="87" t="s">
        <v>39</v>
      </c>
      <c r="L27" s="27">
        <v>2</v>
      </c>
      <c r="M27" s="118">
        <v>2500</v>
      </c>
      <c r="N27" s="118">
        <f t="shared" si="2"/>
        <v>5000</v>
      </c>
      <c r="O27" s="126"/>
      <c r="P27" s="87" t="s">
        <v>39</v>
      </c>
      <c r="Q27" s="27">
        <v>2</v>
      </c>
      <c r="R27" s="44">
        <v>1500</v>
      </c>
      <c r="S27" s="109">
        <f t="shared" si="5"/>
        <v>3000</v>
      </c>
      <c r="T27" s="126"/>
      <c r="U27" s="87"/>
      <c r="V27" s="90"/>
      <c r="W27" s="108"/>
      <c r="X27" s="109"/>
    </row>
    <row r="28" spans="1:27" s="8" customFormat="1">
      <c r="A28" s="134"/>
      <c r="B28" s="345" t="s">
        <v>77</v>
      </c>
      <c r="C28" s="346"/>
      <c r="D28" s="347"/>
      <c r="E28" s="126"/>
      <c r="F28" s="87" t="s">
        <v>39</v>
      </c>
      <c r="G28" s="90">
        <v>3</v>
      </c>
      <c r="H28" s="108">
        <v>3000</v>
      </c>
      <c r="I28" s="109">
        <f t="shared" si="3"/>
        <v>9000</v>
      </c>
      <c r="J28" s="126"/>
      <c r="K28" s="87" t="s">
        <v>39</v>
      </c>
      <c r="L28" s="27">
        <v>2</v>
      </c>
      <c r="M28" s="118">
        <v>1000</v>
      </c>
      <c r="N28" s="118">
        <f t="shared" si="2"/>
        <v>2000</v>
      </c>
      <c r="O28" s="126"/>
      <c r="P28" s="87" t="s">
        <v>39</v>
      </c>
      <c r="Q28" s="27">
        <v>3</v>
      </c>
      <c r="R28" s="44">
        <v>1000</v>
      </c>
      <c r="S28" s="109">
        <f t="shared" si="5"/>
        <v>3000</v>
      </c>
      <c r="T28" s="126"/>
      <c r="U28" s="87"/>
      <c r="V28" s="90"/>
      <c r="W28" s="108"/>
      <c r="X28" s="109"/>
    </row>
    <row r="29" spans="1:27" s="8" customFormat="1">
      <c r="A29" s="134"/>
      <c r="B29" s="345" t="s">
        <v>137</v>
      </c>
      <c r="C29" s="346"/>
      <c r="D29" s="347"/>
      <c r="E29" s="126"/>
      <c r="F29" s="87" t="s">
        <v>39</v>
      </c>
      <c r="G29" s="90">
        <v>2</v>
      </c>
      <c r="H29" s="108">
        <v>4000</v>
      </c>
      <c r="I29" s="108">
        <f t="shared" si="3"/>
        <v>8000</v>
      </c>
      <c r="J29" s="126"/>
      <c r="K29" s="87" t="s">
        <v>39</v>
      </c>
      <c r="L29" s="27">
        <v>2</v>
      </c>
      <c r="M29" s="118">
        <v>1500</v>
      </c>
      <c r="N29" s="118">
        <f t="shared" si="2"/>
        <v>3000</v>
      </c>
      <c r="O29" s="126"/>
      <c r="P29" s="87" t="s">
        <v>39</v>
      </c>
      <c r="Q29" s="27">
        <v>2</v>
      </c>
      <c r="R29" s="44">
        <v>1000</v>
      </c>
      <c r="S29" s="109">
        <f t="shared" si="5"/>
        <v>2000</v>
      </c>
      <c r="T29" s="297" t="s">
        <v>230</v>
      </c>
      <c r="U29" s="298"/>
      <c r="V29" s="298"/>
      <c r="W29" s="298"/>
      <c r="X29" s="299"/>
    </row>
    <row r="30" spans="1:27" s="8" customFormat="1">
      <c r="A30" s="134"/>
      <c r="B30" s="345" t="s">
        <v>138</v>
      </c>
      <c r="C30" s="346"/>
      <c r="D30" s="347"/>
      <c r="E30" s="126"/>
      <c r="F30" s="87" t="s">
        <v>39</v>
      </c>
      <c r="G30" s="90">
        <v>2</v>
      </c>
      <c r="H30" s="108">
        <v>3125</v>
      </c>
      <c r="I30" s="109">
        <f t="shared" si="3"/>
        <v>6250</v>
      </c>
      <c r="J30" s="126"/>
      <c r="K30" s="87" t="s">
        <v>39</v>
      </c>
      <c r="L30" s="27">
        <v>2</v>
      </c>
      <c r="M30" s="118">
        <v>5000</v>
      </c>
      <c r="N30" s="118">
        <f t="shared" si="2"/>
        <v>10000</v>
      </c>
      <c r="O30" s="126"/>
      <c r="P30" s="87" t="s">
        <v>39</v>
      </c>
      <c r="Q30" s="27">
        <v>2</v>
      </c>
      <c r="R30" s="44">
        <v>3000</v>
      </c>
      <c r="S30" s="109">
        <f t="shared" si="5"/>
        <v>6000</v>
      </c>
      <c r="T30" s="300"/>
      <c r="U30" s="301"/>
      <c r="V30" s="301"/>
      <c r="W30" s="301"/>
      <c r="X30" s="302"/>
    </row>
    <row r="31" spans="1:27" s="8" customFormat="1">
      <c r="A31" s="134"/>
      <c r="B31" s="345" t="s">
        <v>85</v>
      </c>
      <c r="C31" s="348"/>
      <c r="D31" s="349"/>
      <c r="E31" s="126"/>
      <c r="F31" s="87" t="s">
        <v>39</v>
      </c>
      <c r="G31" s="90">
        <v>4</v>
      </c>
      <c r="H31" s="108">
        <v>1500</v>
      </c>
      <c r="I31" s="109">
        <f t="shared" si="3"/>
        <v>6000</v>
      </c>
      <c r="J31" s="126"/>
      <c r="K31" s="87" t="s">
        <v>12</v>
      </c>
      <c r="L31" s="27">
        <v>1</v>
      </c>
      <c r="M31" s="118">
        <v>9000</v>
      </c>
      <c r="N31" s="118">
        <f t="shared" si="2"/>
        <v>9000</v>
      </c>
      <c r="O31" s="126"/>
      <c r="P31" s="87" t="s">
        <v>39</v>
      </c>
      <c r="Q31" s="27">
        <v>4</v>
      </c>
      <c r="R31" s="44">
        <v>1000</v>
      </c>
      <c r="S31" s="109">
        <f t="shared" si="5"/>
        <v>4000</v>
      </c>
      <c r="T31" s="126"/>
      <c r="U31" s="87"/>
      <c r="V31" s="90"/>
      <c r="W31" s="108"/>
      <c r="X31" s="109"/>
    </row>
    <row r="32" spans="1:27" s="8" customFormat="1">
      <c r="A32" s="134"/>
      <c r="B32" s="327" t="s">
        <v>139</v>
      </c>
      <c r="C32" s="328"/>
      <c r="D32" s="329"/>
      <c r="E32" s="126"/>
      <c r="F32" s="87" t="s">
        <v>12</v>
      </c>
      <c r="G32" s="90">
        <v>1</v>
      </c>
      <c r="H32" s="108">
        <v>3000</v>
      </c>
      <c r="I32" s="109">
        <f t="shared" si="3"/>
        <v>3000</v>
      </c>
      <c r="J32" s="126"/>
      <c r="K32" s="87" t="s">
        <v>12</v>
      </c>
      <c r="L32" s="27">
        <v>1</v>
      </c>
      <c r="M32" s="118">
        <v>10000</v>
      </c>
      <c r="N32" s="118">
        <f t="shared" si="2"/>
        <v>10000</v>
      </c>
      <c r="O32" s="126"/>
      <c r="P32" s="87" t="s">
        <v>12</v>
      </c>
      <c r="Q32" s="27">
        <v>1</v>
      </c>
      <c r="R32" s="44">
        <v>5000</v>
      </c>
      <c r="S32" s="109">
        <f t="shared" si="5"/>
        <v>5000</v>
      </c>
      <c r="T32" s="126"/>
      <c r="U32" s="87"/>
      <c r="V32" s="90"/>
      <c r="W32" s="108"/>
      <c r="X32" s="109"/>
    </row>
    <row r="33" spans="1:24" s="8" customFormat="1">
      <c r="A33" s="134"/>
      <c r="B33" s="214" t="s">
        <v>140</v>
      </c>
      <c r="C33" s="215"/>
      <c r="D33" s="216"/>
      <c r="E33" s="126"/>
      <c r="F33" s="87" t="s">
        <v>39</v>
      </c>
      <c r="G33" s="90">
        <v>1</v>
      </c>
      <c r="H33" s="108">
        <v>6000</v>
      </c>
      <c r="I33" s="109">
        <f t="shared" si="3"/>
        <v>6000</v>
      </c>
      <c r="J33" s="126"/>
      <c r="K33" s="87" t="s">
        <v>39</v>
      </c>
      <c r="L33" s="27">
        <v>1</v>
      </c>
      <c r="M33" s="118">
        <v>15000</v>
      </c>
      <c r="N33" s="118">
        <f t="shared" si="2"/>
        <v>15000</v>
      </c>
      <c r="O33" s="126"/>
      <c r="P33" s="87" t="s">
        <v>39</v>
      </c>
      <c r="Q33" s="27">
        <v>1</v>
      </c>
      <c r="R33" s="44">
        <v>10000</v>
      </c>
      <c r="S33" s="109">
        <f t="shared" si="5"/>
        <v>10000</v>
      </c>
      <c r="T33" s="126"/>
      <c r="U33" s="87"/>
      <c r="V33" s="90"/>
      <c r="W33" s="108"/>
      <c r="X33" s="109"/>
    </row>
    <row r="34" spans="1:24" s="8" customFormat="1">
      <c r="A34" s="134"/>
      <c r="B34" s="333" t="s">
        <v>86</v>
      </c>
      <c r="C34" s="334"/>
      <c r="D34" s="335"/>
      <c r="E34" s="126"/>
      <c r="F34" s="87" t="s">
        <v>12</v>
      </c>
      <c r="G34" s="90">
        <v>1</v>
      </c>
      <c r="H34" s="108">
        <v>6000</v>
      </c>
      <c r="I34" s="109">
        <f t="shared" si="3"/>
        <v>6000</v>
      </c>
      <c r="J34" s="126"/>
      <c r="K34" s="87" t="s">
        <v>12</v>
      </c>
      <c r="L34" s="27">
        <v>1</v>
      </c>
      <c r="M34" s="118">
        <v>20000</v>
      </c>
      <c r="N34" s="118">
        <f t="shared" si="2"/>
        <v>20000</v>
      </c>
      <c r="O34" s="126"/>
      <c r="P34" s="87" t="s">
        <v>12</v>
      </c>
      <c r="Q34" s="27">
        <v>1</v>
      </c>
      <c r="R34" s="44">
        <v>10000</v>
      </c>
      <c r="S34" s="199">
        <f t="shared" si="5"/>
        <v>10000</v>
      </c>
      <c r="T34" s="257"/>
      <c r="U34" s="87"/>
      <c r="V34" s="90"/>
      <c r="W34" s="108"/>
      <c r="X34" s="109"/>
    </row>
    <row r="35" spans="1:24" s="8" customFormat="1">
      <c r="A35" s="134"/>
      <c r="B35" s="210" t="s">
        <v>141</v>
      </c>
      <c r="C35" s="211"/>
      <c r="D35" s="212"/>
      <c r="E35" s="126"/>
      <c r="F35" s="87" t="s">
        <v>12</v>
      </c>
      <c r="G35" s="90">
        <v>1</v>
      </c>
      <c r="H35" s="108">
        <v>4000</v>
      </c>
      <c r="I35" s="109">
        <f t="shared" si="3"/>
        <v>4000</v>
      </c>
      <c r="J35" s="126"/>
      <c r="K35" s="87" t="s">
        <v>12</v>
      </c>
      <c r="L35" s="27">
        <v>1</v>
      </c>
      <c r="M35" s="118">
        <v>10000</v>
      </c>
      <c r="N35" s="118">
        <f t="shared" si="2"/>
        <v>10000</v>
      </c>
      <c r="O35" s="126"/>
      <c r="P35" s="87"/>
      <c r="Q35" s="27">
        <v>0</v>
      </c>
      <c r="R35" s="44"/>
      <c r="S35" s="199">
        <f t="shared" si="5"/>
        <v>0</v>
      </c>
      <c r="T35" s="257"/>
      <c r="U35" s="87"/>
      <c r="V35" s="90"/>
      <c r="W35" s="108"/>
      <c r="X35" s="109"/>
    </row>
    <row r="36" spans="1:24" s="8" customFormat="1">
      <c r="A36" s="134"/>
      <c r="B36" s="210" t="s">
        <v>142</v>
      </c>
      <c r="C36" s="211"/>
      <c r="D36" s="212"/>
      <c r="E36" s="126"/>
      <c r="F36" s="87" t="s">
        <v>12</v>
      </c>
      <c r="G36" s="90">
        <v>1</v>
      </c>
      <c r="H36" s="108">
        <v>1500</v>
      </c>
      <c r="I36" s="109">
        <f t="shared" si="3"/>
        <v>1500</v>
      </c>
      <c r="J36" s="126"/>
      <c r="K36" s="27" t="s">
        <v>12</v>
      </c>
      <c r="L36" s="27">
        <v>1</v>
      </c>
      <c r="M36" s="118">
        <v>5000</v>
      </c>
      <c r="N36" s="118">
        <f t="shared" si="2"/>
        <v>5000</v>
      </c>
      <c r="O36" s="126"/>
      <c r="P36" s="27" t="s">
        <v>12</v>
      </c>
      <c r="Q36" s="27">
        <v>1</v>
      </c>
      <c r="R36" s="44">
        <v>1000</v>
      </c>
      <c r="S36" s="199">
        <f t="shared" si="5"/>
        <v>1000</v>
      </c>
      <c r="T36" s="257"/>
      <c r="U36" s="87"/>
      <c r="V36" s="90"/>
      <c r="W36" s="108"/>
      <c r="X36" s="109"/>
    </row>
    <row r="37" spans="1:24" s="8" customFormat="1">
      <c r="A37" s="135" t="s">
        <v>48</v>
      </c>
      <c r="B37" s="210" t="s">
        <v>143</v>
      </c>
      <c r="C37" s="211"/>
      <c r="D37" s="212"/>
      <c r="E37" s="127"/>
      <c r="F37" s="91" t="s">
        <v>12</v>
      </c>
      <c r="G37" s="90">
        <v>1</v>
      </c>
      <c r="H37" s="108">
        <v>3500</v>
      </c>
      <c r="I37" s="109">
        <f t="shared" si="3"/>
        <v>3500</v>
      </c>
      <c r="J37" s="127"/>
      <c r="K37" s="27" t="s">
        <v>12</v>
      </c>
      <c r="L37" s="27">
        <v>1</v>
      </c>
      <c r="M37" s="118">
        <v>5000</v>
      </c>
      <c r="N37" s="118">
        <f t="shared" si="2"/>
        <v>5000</v>
      </c>
      <c r="O37" s="127"/>
      <c r="P37" s="27" t="s">
        <v>12</v>
      </c>
      <c r="Q37" s="27">
        <v>1</v>
      </c>
      <c r="R37" s="44">
        <v>1000</v>
      </c>
      <c r="S37" s="199">
        <f t="shared" si="5"/>
        <v>1000</v>
      </c>
      <c r="T37" s="257"/>
      <c r="U37" s="91"/>
      <c r="V37" s="92"/>
      <c r="W37" s="110"/>
      <c r="X37" s="111"/>
    </row>
    <row r="38" spans="1:24" s="8" customFormat="1">
      <c r="A38" s="135"/>
      <c r="B38" s="210" t="s">
        <v>144</v>
      </c>
      <c r="C38" s="211"/>
      <c r="D38" s="212"/>
      <c r="E38" s="127"/>
      <c r="F38" s="91" t="s">
        <v>12</v>
      </c>
      <c r="G38" s="90">
        <v>1</v>
      </c>
      <c r="H38" s="108">
        <v>2500</v>
      </c>
      <c r="I38" s="109">
        <f t="shared" si="3"/>
        <v>2500</v>
      </c>
      <c r="J38" s="127"/>
      <c r="K38" s="27" t="s">
        <v>12</v>
      </c>
      <c r="L38" s="27">
        <v>1</v>
      </c>
      <c r="M38" s="118">
        <v>2000</v>
      </c>
      <c r="N38" s="118">
        <f t="shared" si="2"/>
        <v>2000</v>
      </c>
      <c r="O38" s="127"/>
      <c r="P38" s="27" t="s">
        <v>12</v>
      </c>
      <c r="Q38" s="27">
        <v>1</v>
      </c>
      <c r="R38" s="44">
        <v>1000</v>
      </c>
      <c r="S38" s="199">
        <f t="shared" si="5"/>
        <v>1000</v>
      </c>
      <c r="T38" s="257"/>
      <c r="U38" s="91"/>
      <c r="V38" s="92"/>
      <c r="W38" s="110"/>
      <c r="X38" s="111"/>
    </row>
    <row r="39" spans="1:24" s="8" customFormat="1">
      <c r="A39" s="259"/>
      <c r="B39" s="333" t="s">
        <v>227</v>
      </c>
      <c r="C39" s="334"/>
      <c r="D39" s="335"/>
      <c r="E39" s="127"/>
      <c r="F39" s="95"/>
      <c r="G39" s="228"/>
      <c r="H39" s="108"/>
      <c r="I39" s="109"/>
      <c r="J39" s="127"/>
      <c r="K39" s="97"/>
      <c r="L39" s="94">
        <v>0</v>
      </c>
      <c r="M39" s="110"/>
      <c r="N39" s="111">
        <f t="shared" si="2"/>
        <v>0</v>
      </c>
      <c r="O39" s="127"/>
      <c r="P39" s="97" t="s">
        <v>12</v>
      </c>
      <c r="Q39" s="94">
        <v>1</v>
      </c>
      <c r="R39" s="44">
        <v>25000</v>
      </c>
      <c r="S39" s="240">
        <f t="shared" si="5"/>
        <v>25000</v>
      </c>
      <c r="T39" s="257"/>
      <c r="U39" s="95"/>
      <c r="V39" s="96"/>
      <c r="W39" s="110"/>
      <c r="X39" s="111"/>
    </row>
    <row r="40" spans="1:24" s="8" customFormat="1">
      <c r="A40" s="259"/>
      <c r="B40" s="333" t="s">
        <v>228</v>
      </c>
      <c r="C40" s="334"/>
      <c r="D40" s="335"/>
      <c r="E40" s="127"/>
      <c r="F40" s="95"/>
      <c r="G40" s="228"/>
      <c r="H40" s="108"/>
      <c r="I40" s="109"/>
      <c r="J40" s="127"/>
      <c r="K40" s="27"/>
      <c r="L40" s="94">
        <v>0</v>
      </c>
      <c r="M40" s="110"/>
      <c r="N40" s="111">
        <f t="shared" si="2"/>
        <v>0</v>
      </c>
      <c r="O40" s="127"/>
      <c r="P40" s="27" t="s">
        <v>12</v>
      </c>
      <c r="Q40" s="27">
        <v>0</v>
      </c>
      <c r="R40" s="44"/>
      <c r="S40" s="240">
        <f t="shared" si="5"/>
        <v>0</v>
      </c>
      <c r="T40" s="257"/>
      <c r="U40" s="95"/>
      <c r="V40" s="96"/>
      <c r="W40" s="110"/>
      <c r="X40" s="111"/>
    </row>
    <row r="41" spans="1:24" s="8" customFormat="1" ht="15" customHeight="1">
      <c r="A41" s="136"/>
      <c r="B41" s="306" t="s">
        <v>225</v>
      </c>
      <c r="C41" s="307"/>
      <c r="D41" s="308"/>
      <c r="E41" s="140"/>
      <c r="F41" s="97"/>
      <c r="G41" s="96"/>
      <c r="H41" s="112"/>
      <c r="I41" s="114"/>
      <c r="J41" s="140"/>
      <c r="K41" s="97"/>
      <c r="L41" s="94">
        <v>0</v>
      </c>
      <c r="M41" s="112"/>
      <c r="N41" s="114">
        <f t="shared" si="2"/>
        <v>0</v>
      </c>
      <c r="O41" s="140"/>
      <c r="P41" s="97" t="s">
        <v>12</v>
      </c>
      <c r="Q41" s="94">
        <v>1</v>
      </c>
      <c r="R41" s="44">
        <v>25000</v>
      </c>
      <c r="S41" s="199">
        <f t="shared" si="5"/>
        <v>25000</v>
      </c>
      <c r="T41" s="257"/>
      <c r="U41" s="97"/>
      <c r="V41" s="96"/>
      <c r="W41" s="112"/>
      <c r="X41" s="114"/>
    </row>
    <row r="42" spans="1:24" s="8" customFormat="1" ht="15" customHeight="1">
      <c r="A42" s="136"/>
      <c r="B42" s="306" t="s">
        <v>226</v>
      </c>
      <c r="C42" s="307"/>
      <c r="D42" s="308"/>
      <c r="E42" s="140"/>
      <c r="F42" s="97"/>
      <c r="G42" s="96"/>
      <c r="H42" s="112"/>
      <c r="I42" s="114"/>
      <c r="J42" s="140"/>
      <c r="K42" s="97"/>
      <c r="L42" s="94">
        <v>0</v>
      </c>
      <c r="M42" s="112"/>
      <c r="N42" s="114">
        <f t="shared" si="2"/>
        <v>0</v>
      </c>
      <c r="O42" s="140"/>
      <c r="P42" s="97"/>
      <c r="Q42" s="94">
        <v>0</v>
      </c>
      <c r="R42" s="44"/>
      <c r="S42" s="199">
        <f t="shared" si="5"/>
        <v>0</v>
      </c>
      <c r="T42" s="257"/>
      <c r="U42" s="97"/>
      <c r="V42" s="96"/>
      <c r="W42" s="112"/>
      <c r="X42" s="114"/>
    </row>
    <row r="43" spans="1:24" s="8" customFormat="1">
      <c r="A43" s="135"/>
      <c r="B43" s="333" t="s">
        <v>258</v>
      </c>
      <c r="C43" s="334"/>
      <c r="D43" s="335"/>
      <c r="E43" s="127"/>
      <c r="F43" s="95"/>
      <c r="G43" s="228"/>
      <c r="H43" s="108"/>
      <c r="I43" s="109"/>
      <c r="J43" s="127"/>
      <c r="K43" s="97"/>
      <c r="L43" s="94">
        <v>0</v>
      </c>
      <c r="M43" s="44"/>
      <c r="N43" s="118">
        <f t="shared" si="2"/>
        <v>0</v>
      </c>
      <c r="O43" s="127"/>
      <c r="P43" s="97"/>
      <c r="Q43" s="94">
        <v>0</v>
      </c>
      <c r="R43" s="44"/>
      <c r="S43" s="240">
        <f t="shared" si="5"/>
        <v>0</v>
      </c>
      <c r="T43" s="257"/>
      <c r="U43" s="95"/>
      <c r="V43" s="96"/>
      <c r="W43" s="110"/>
      <c r="X43" s="111"/>
    </row>
    <row r="44" spans="1:24" s="8" customFormat="1">
      <c r="A44" s="135"/>
      <c r="B44" s="333" t="s">
        <v>259</v>
      </c>
      <c r="C44" s="334"/>
      <c r="D44" s="335"/>
      <c r="E44" s="127"/>
      <c r="F44" s="95"/>
      <c r="G44" s="228"/>
      <c r="H44" s="108"/>
      <c r="I44" s="109"/>
      <c r="J44" s="127"/>
      <c r="K44" s="97"/>
      <c r="L44" s="94">
        <v>0</v>
      </c>
      <c r="M44" s="44"/>
      <c r="N44" s="118">
        <f t="shared" ref="N44:N52" si="6">M44*L44</f>
        <v>0</v>
      </c>
      <c r="O44" s="127"/>
      <c r="P44" s="97"/>
      <c r="Q44" s="94">
        <v>0</v>
      </c>
      <c r="R44" s="44"/>
      <c r="S44" s="240">
        <f t="shared" si="5"/>
        <v>0</v>
      </c>
      <c r="T44" s="257"/>
      <c r="U44" s="95"/>
      <c r="V44" s="96"/>
      <c r="W44" s="110"/>
      <c r="X44" s="111"/>
    </row>
    <row r="45" spans="1:24" s="8" customFormat="1">
      <c r="A45" s="135"/>
      <c r="B45" s="333" t="s">
        <v>260</v>
      </c>
      <c r="C45" s="334"/>
      <c r="D45" s="335"/>
      <c r="E45" s="127"/>
      <c r="F45" s="95"/>
      <c r="G45" s="228"/>
      <c r="H45" s="108"/>
      <c r="I45" s="109"/>
      <c r="J45" s="127"/>
      <c r="K45" s="239"/>
      <c r="L45" s="94">
        <v>0</v>
      </c>
      <c r="M45" s="44"/>
      <c r="N45" s="118">
        <f t="shared" si="6"/>
        <v>0</v>
      </c>
      <c r="O45" s="127"/>
      <c r="P45" s="239"/>
      <c r="Q45" s="94">
        <v>0</v>
      </c>
      <c r="R45" s="44"/>
      <c r="S45" s="240">
        <f t="shared" si="5"/>
        <v>0</v>
      </c>
      <c r="T45" s="257"/>
      <c r="U45" s="95"/>
      <c r="V45" s="96"/>
      <c r="W45" s="110"/>
      <c r="X45" s="111"/>
    </row>
    <row r="46" spans="1:24" s="8" customFormat="1">
      <c r="A46" s="135"/>
      <c r="B46" s="333" t="s">
        <v>261</v>
      </c>
      <c r="C46" s="334"/>
      <c r="D46" s="335"/>
      <c r="E46" s="127"/>
      <c r="F46" s="95"/>
      <c r="G46" s="228"/>
      <c r="H46" s="108"/>
      <c r="I46" s="109"/>
      <c r="J46" s="127"/>
      <c r="K46" s="239"/>
      <c r="L46" s="94">
        <v>0</v>
      </c>
      <c r="M46" s="44"/>
      <c r="N46" s="118">
        <f t="shared" si="6"/>
        <v>0</v>
      </c>
      <c r="O46" s="127"/>
      <c r="P46" s="239" t="s">
        <v>12</v>
      </c>
      <c r="Q46" s="94">
        <v>1</v>
      </c>
      <c r="R46" s="44">
        <v>10000</v>
      </c>
      <c r="S46" s="240">
        <f t="shared" si="5"/>
        <v>10000</v>
      </c>
      <c r="T46" s="257"/>
      <c r="U46" s="95"/>
      <c r="V46" s="96"/>
      <c r="W46" s="110"/>
      <c r="X46" s="111"/>
    </row>
    <row r="47" spans="1:24" s="8" customFormat="1">
      <c r="A47" s="135"/>
      <c r="B47" s="333" t="s">
        <v>262</v>
      </c>
      <c r="C47" s="334"/>
      <c r="D47" s="335"/>
      <c r="E47" s="127"/>
      <c r="F47" s="95"/>
      <c r="G47" s="228"/>
      <c r="H47" s="108"/>
      <c r="I47" s="109"/>
      <c r="J47" s="127"/>
      <c r="K47" s="239"/>
      <c r="L47" s="94">
        <v>0</v>
      </c>
      <c r="M47" s="44"/>
      <c r="N47" s="118">
        <f t="shared" si="6"/>
        <v>0</v>
      </c>
      <c r="O47" s="127"/>
      <c r="P47" s="239" t="s">
        <v>12</v>
      </c>
      <c r="Q47" s="94">
        <v>1</v>
      </c>
      <c r="R47" s="44">
        <v>1500</v>
      </c>
      <c r="S47" s="240">
        <f t="shared" si="5"/>
        <v>1500</v>
      </c>
      <c r="T47" s="257"/>
      <c r="U47" s="95"/>
      <c r="V47" s="96"/>
      <c r="W47" s="110"/>
      <c r="X47" s="111"/>
    </row>
    <row r="48" spans="1:24" s="8" customFormat="1">
      <c r="A48" s="135"/>
      <c r="B48" s="333" t="s">
        <v>263</v>
      </c>
      <c r="C48" s="334"/>
      <c r="D48" s="335"/>
      <c r="E48" s="127"/>
      <c r="F48" s="95"/>
      <c r="G48" s="228"/>
      <c r="H48" s="108"/>
      <c r="I48" s="109"/>
      <c r="J48" s="127"/>
      <c r="K48" s="93"/>
      <c r="L48" s="94">
        <v>0</v>
      </c>
      <c r="M48" s="44"/>
      <c r="N48" s="118">
        <f t="shared" si="6"/>
        <v>0</v>
      </c>
      <c r="O48" s="127"/>
      <c r="P48" s="239"/>
      <c r="Q48" s="94">
        <v>0</v>
      </c>
      <c r="R48" s="44"/>
      <c r="S48" s="240">
        <f t="shared" si="5"/>
        <v>0</v>
      </c>
      <c r="T48" s="257"/>
      <c r="U48" s="95"/>
      <c r="V48" s="96"/>
      <c r="W48" s="110"/>
      <c r="X48" s="111"/>
    </row>
    <row r="49" spans="1:24" s="8" customFormat="1">
      <c r="A49" s="135"/>
      <c r="B49" s="333" t="s">
        <v>46</v>
      </c>
      <c r="C49" s="334"/>
      <c r="D49" s="335"/>
      <c r="E49" s="127"/>
      <c r="F49" s="95"/>
      <c r="G49" s="228"/>
      <c r="H49" s="108"/>
      <c r="I49" s="109"/>
      <c r="J49" s="127"/>
      <c r="K49" s="93"/>
      <c r="L49" s="94">
        <v>0</v>
      </c>
      <c r="M49" s="44"/>
      <c r="N49" s="118">
        <f t="shared" si="6"/>
        <v>0</v>
      </c>
      <c r="O49" s="127"/>
      <c r="P49" s="95"/>
      <c r="Q49" s="94">
        <v>0</v>
      </c>
      <c r="R49" s="110"/>
      <c r="S49" s="200">
        <f t="shared" si="5"/>
        <v>0</v>
      </c>
      <c r="T49" s="257"/>
      <c r="U49" s="95"/>
      <c r="V49" s="96"/>
      <c r="W49" s="110"/>
      <c r="X49" s="111"/>
    </row>
    <row r="50" spans="1:24" s="8" customFormat="1">
      <c r="A50" s="135"/>
      <c r="B50" s="333" t="s">
        <v>264</v>
      </c>
      <c r="C50" s="334"/>
      <c r="D50" s="335"/>
      <c r="E50" s="127"/>
      <c r="F50" s="95"/>
      <c r="G50" s="228"/>
      <c r="H50" s="108"/>
      <c r="I50" s="109"/>
      <c r="J50" s="127"/>
      <c r="K50" s="93"/>
      <c r="L50" s="94">
        <v>0</v>
      </c>
      <c r="M50" s="44"/>
      <c r="N50" s="118">
        <f t="shared" si="6"/>
        <v>0</v>
      </c>
      <c r="O50" s="127"/>
      <c r="P50" s="95"/>
      <c r="Q50" s="94">
        <v>0</v>
      </c>
      <c r="R50" s="110"/>
      <c r="S50" s="111">
        <f t="shared" si="5"/>
        <v>0</v>
      </c>
      <c r="T50" s="126"/>
      <c r="U50" s="95"/>
      <c r="V50" s="96"/>
      <c r="W50" s="110"/>
      <c r="X50" s="111"/>
    </row>
    <row r="51" spans="1:24" s="8" customFormat="1">
      <c r="A51" s="135"/>
      <c r="B51" s="333" t="s">
        <v>265</v>
      </c>
      <c r="C51" s="334"/>
      <c r="D51" s="335"/>
      <c r="E51" s="127"/>
      <c r="F51" s="95"/>
      <c r="G51" s="228"/>
      <c r="H51" s="108"/>
      <c r="I51" s="109"/>
      <c r="J51" s="127"/>
      <c r="K51" s="93"/>
      <c r="L51" s="94">
        <v>0</v>
      </c>
      <c r="M51" s="44"/>
      <c r="N51" s="118">
        <f t="shared" si="6"/>
        <v>0</v>
      </c>
      <c r="O51" s="127"/>
      <c r="P51" s="95"/>
      <c r="Q51" s="94">
        <v>0</v>
      </c>
      <c r="R51" s="110"/>
      <c r="S51" s="111">
        <f t="shared" si="5"/>
        <v>0</v>
      </c>
      <c r="T51" s="126"/>
      <c r="U51" s="95"/>
      <c r="V51" s="96"/>
      <c r="W51" s="110"/>
      <c r="X51" s="111"/>
    </row>
    <row r="52" spans="1:24" s="8" customFormat="1">
      <c r="A52" s="135"/>
      <c r="B52" s="333" t="s">
        <v>266</v>
      </c>
      <c r="C52" s="334"/>
      <c r="D52" s="335"/>
      <c r="E52" s="127"/>
      <c r="F52" s="95"/>
      <c r="G52" s="228"/>
      <c r="H52" s="108"/>
      <c r="I52" s="109"/>
      <c r="J52" s="127"/>
      <c r="K52" s="93"/>
      <c r="L52" s="94">
        <v>0</v>
      </c>
      <c r="M52" s="44"/>
      <c r="N52" s="118">
        <f t="shared" si="6"/>
        <v>0</v>
      </c>
      <c r="O52" s="127"/>
      <c r="P52" s="95"/>
      <c r="Q52" s="94">
        <v>0</v>
      </c>
      <c r="R52" s="110"/>
      <c r="S52" s="111">
        <f t="shared" si="5"/>
        <v>0</v>
      </c>
      <c r="T52" s="126"/>
      <c r="U52" s="95"/>
      <c r="V52" s="96"/>
      <c r="W52" s="110"/>
      <c r="X52" s="111"/>
    </row>
    <row r="53" spans="1:24" s="8" customFormat="1">
      <c r="A53" s="135"/>
      <c r="B53" s="333"/>
      <c r="C53" s="334"/>
      <c r="D53" s="335"/>
      <c r="E53" s="127"/>
      <c r="F53" s="95"/>
      <c r="G53" s="228"/>
      <c r="H53" s="108"/>
      <c r="I53" s="109"/>
      <c r="J53" s="127"/>
      <c r="K53" s="234"/>
      <c r="L53" s="87"/>
      <c r="M53" s="110"/>
      <c r="N53" s="118"/>
      <c r="O53" s="127"/>
      <c r="P53" s="95"/>
      <c r="Q53" s="96"/>
      <c r="R53" s="110"/>
      <c r="S53" s="111"/>
      <c r="T53" s="126"/>
      <c r="U53" s="95"/>
      <c r="V53" s="96"/>
      <c r="W53" s="110"/>
      <c r="X53" s="111"/>
    </row>
    <row r="54" spans="1:24" s="8" customFormat="1">
      <c r="A54" s="135"/>
      <c r="B54" s="333"/>
      <c r="C54" s="334"/>
      <c r="D54" s="335"/>
      <c r="E54" s="127"/>
      <c r="F54" s="95"/>
      <c r="G54" s="228"/>
      <c r="H54" s="108"/>
      <c r="I54" s="109"/>
      <c r="J54" s="127"/>
      <c r="K54" s="234"/>
      <c r="L54" s="87"/>
      <c r="M54" s="110"/>
      <c r="N54" s="118"/>
      <c r="O54" s="127"/>
      <c r="P54" s="95"/>
      <c r="Q54" s="96"/>
      <c r="R54" s="110"/>
      <c r="S54" s="111"/>
      <c r="T54" s="127"/>
      <c r="U54" s="95"/>
      <c r="V54" s="96"/>
      <c r="W54" s="110"/>
      <c r="X54" s="111"/>
    </row>
    <row r="55" spans="1:24" s="8" customFormat="1">
      <c r="A55" s="135"/>
      <c r="B55" s="330" t="s">
        <v>49</v>
      </c>
      <c r="C55" s="331"/>
      <c r="D55" s="332"/>
      <c r="E55" s="127"/>
      <c r="F55" s="95"/>
      <c r="G55" s="96"/>
      <c r="H55" s="110"/>
      <c r="I55" s="111">
        <f>SUM(I16:I39)</f>
        <v>178625</v>
      </c>
      <c r="J55" s="127"/>
      <c r="K55" s="200"/>
      <c r="L55" s="87"/>
      <c r="M55" s="110"/>
      <c r="N55" s="111">
        <f>SUM(N16:N54)</f>
        <v>493958.96</v>
      </c>
      <c r="O55" s="127"/>
      <c r="P55" s="95"/>
      <c r="Q55" s="96"/>
      <c r="R55" s="110"/>
      <c r="S55" s="111">
        <f>SUM(S15:S53)</f>
        <v>196610</v>
      </c>
      <c r="T55" s="127"/>
      <c r="U55" s="95"/>
      <c r="V55" s="96"/>
      <c r="W55" s="110"/>
      <c r="X55" s="111"/>
    </row>
    <row r="56" spans="1:24" s="8" customFormat="1">
      <c r="A56" s="135"/>
      <c r="B56" s="352"/>
      <c r="C56" s="353"/>
      <c r="D56" s="354"/>
      <c r="E56" s="127"/>
      <c r="F56" s="95"/>
      <c r="G56" s="96"/>
      <c r="H56" s="110"/>
      <c r="I56" s="111"/>
      <c r="J56" s="127"/>
      <c r="K56" s="95"/>
      <c r="L56" s="88"/>
      <c r="M56" s="110"/>
      <c r="N56" s="111"/>
      <c r="O56" s="127"/>
      <c r="P56" s="95"/>
      <c r="Q56" s="96"/>
      <c r="R56" s="110"/>
      <c r="S56" s="111"/>
      <c r="T56" s="127"/>
      <c r="U56" s="95"/>
      <c r="V56" s="96"/>
      <c r="W56" s="110"/>
      <c r="X56" s="111"/>
    </row>
    <row r="57" spans="1:24" s="8" customFormat="1" ht="15" customHeight="1">
      <c r="A57" s="137" t="s">
        <v>19</v>
      </c>
      <c r="B57" s="322" t="s">
        <v>145</v>
      </c>
      <c r="C57" s="323"/>
      <c r="D57" s="324"/>
      <c r="E57" s="128"/>
      <c r="F57" s="93"/>
      <c r="G57" s="94"/>
      <c r="H57" s="123"/>
      <c r="I57" s="118"/>
      <c r="J57" s="128"/>
      <c r="K57" s="245"/>
      <c r="L57" s="246"/>
      <c r="M57" s="250"/>
      <c r="N57" s="248"/>
      <c r="O57" s="128"/>
      <c r="P57" s="93"/>
      <c r="Q57" s="94"/>
      <c r="R57" s="44"/>
      <c r="S57" s="118"/>
      <c r="T57" s="128"/>
      <c r="U57" s="93"/>
      <c r="V57" s="94"/>
      <c r="W57" s="123"/>
      <c r="X57" s="118"/>
    </row>
    <row r="58" spans="1:24" s="8" customFormat="1" ht="15" customHeight="1">
      <c r="A58" s="136">
        <v>1</v>
      </c>
      <c r="B58" s="303" t="s">
        <v>272</v>
      </c>
      <c r="C58" s="304"/>
      <c r="D58" s="305"/>
      <c r="E58" s="128"/>
      <c r="F58" s="93"/>
      <c r="G58" s="94"/>
      <c r="H58" s="123"/>
      <c r="I58" s="118"/>
      <c r="J58" s="128"/>
      <c r="K58" s="245"/>
      <c r="L58" s="246">
        <v>0</v>
      </c>
      <c r="M58" s="250"/>
      <c r="N58" s="248"/>
      <c r="O58" s="128"/>
      <c r="P58" s="93" t="s">
        <v>222</v>
      </c>
      <c r="Q58" s="94">
        <v>2</v>
      </c>
      <c r="R58" s="44">
        <v>7200</v>
      </c>
      <c r="S58" s="118">
        <f t="shared" ref="S58:S85" si="7">R58*Q58</f>
        <v>14400</v>
      </c>
      <c r="T58" s="128"/>
      <c r="U58" s="93"/>
      <c r="V58" s="94"/>
      <c r="W58" s="123"/>
      <c r="X58" s="118"/>
    </row>
    <row r="59" spans="1:24" s="8" customFormat="1" ht="15" customHeight="1">
      <c r="A59" s="136">
        <v>2</v>
      </c>
      <c r="B59" s="303" t="s">
        <v>146</v>
      </c>
      <c r="C59" s="304"/>
      <c r="D59" s="305"/>
      <c r="E59" s="128"/>
      <c r="F59" s="93" t="s">
        <v>127</v>
      </c>
      <c r="G59" s="94">
        <v>2</v>
      </c>
      <c r="H59" s="44">
        <v>4500</v>
      </c>
      <c r="I59" s="118">
        <f t="shared" ref="I59:I77" si="8">H59*G59</f>
        <v>9000</v>
      </c>
      <c r="J59" s="128"/>
      <c r="K59" s="93" t="s">
        <v>222</v>
      </c>
      <c r="L59" s="27">
        <v>3</v>
      </c>
      <c r="M59" s="247">
        <v>6604.8</v>
      </c>
      <c r="N59" s="248">
        <f t="shared" ref="N59:N84" si="9">M59*L59</f>
        <v>19814.400000000001</v>
      </c>
      <c r="O59" s="128"/>
      <c r="P59" s="93" t="s">
        <v>222</v>
      </c>
      <c r="Q59" s="27">
        <v>2</v>
      </c>
      <c r="R59" s="44">
        <v>3950</v>
      </c>
      <c r="S59" s="118">
        <f t="shared" si="7"/>
        <v>7900</v>
      </c>
      <c r="T59" s="128"/>
      <c r="U59" s="93"/>
      <c r="V59" s="94"/>
      <c r="W59" s="44"/>
      <c r="X59" s="118"/>
    </row>
    <row r="60" spans="1:24" s="8" customFormat="1" ht="15" customHeight="1">
      <c r="A60" s="136">
        <v>3</v>
      </c>
      <c r="B60" s="303" t="s">
        <v>147</v>
      </c>
      <c r="C60" s="304"/>
      <c r="D60" s="305"/>
      <c r="E60" s="128"/>
      <c r="F60" s="93" t="s">
        <v>127</v>
      </c>
      <c r="G60" s="94">
        <v>2</v>
      </c>
      <c r="H60" s="44">
        <v>5500</v>
      </c>
      <c r="I60" s="118">
        <f t="shared" si="8"/>
        <v>11000</v>
      </c>
      <c r="J60" s="128"/>
      <c r="K60" s="93" t="s">
        <v>222</v>
      </c>
      <c r="L60" s="27">
        <v>2</v>
      </c>
      <c r="M60" s="247">
        <v>12642</v>
      </c>
      <c r="N60" s="248">
        <f t="shared" si="9"/>
        <v>25284</v>
      </c>
      <c r="O60" s="128"/>
      <c r="P60" s="93" t="s">
        <v>222</v>
      </c>
      <c r="Q60" s="27">
        <v>2</v>
      </c>
      <c r="R60" s="44">
        <v>9600</v>
      </c>
      <c r="S60" s="118">
        <f t="shared" si="7"/>
        <v>19200</v>
      </c>
      <c r="T60" s="128"/>
      <c r="U60" s="93"/>
      <c r="V60" s="94"/>
      <c r="W60" s="44"/>
      <c r="X60" s="201"/>
    </row>
    <row r="61" spans="1:24" s="8" customFormat="1" ht="15" customHeight="1">
      <c r="A61" s="136">
        <v>4</v>
      </c>
      <c r="B61" s="303" t="s">
        <v>148</v>
      </c>
      <c r="C61" s="304"/>
      <c r="D61" s="305"/>
      <c r="E61" s="128"/>
      <c r="F61" s="93" t="s">
        <v>127</v>
      </c>
      <c r="G61" s="94">
        <v>2</v>
      </c>
      <c r="H61" s="44">
        <v>15000</v>
      </c>
      <c r="I61" s="118">
        <f t="shared" si="8"/>
        <v>30000</v>
      </c>
      <c r="J61" s="128"/>
      <c r="K61" s="93" t="s">
        <v>222</v>
      </c>
      <c r="L61" s="27">
        <v>4</v>
      </c>
      <c r="M61" s="247">
        <v>12642</v>
      </c>
      <c r="N61" s="248">
        <f t="shared" si="9"/>
        <v>50568</v>
      </c>
      <c r="O61" s="128"/>
      <c r="P61" s="93" t="s">
        <v>222</v>
      </c>
      <c r="Q61" s="27">
        <v>2</v>
      </c>
      <c r="R61" s="44">
        <v>17900</v>
      </c>
      <c r="S61" s="118">
        <f t="shared" si="7"/>
        <v>35800</v>
      </c>
      <c r="T61" s="128"/>
      <c r="U61" s="93"/>
      <c r="V61" s="94"/>
      <c r="W61" s="44"/>
      <c r="X61" s="118"/>
    </row>
    <row r="62" spans="1:24" s="8" customFormat="1" ht="15" customHeight="1">
      <c r="A62" s="136">
        <v>5</v>
      </c>
      <c r="B62" s="303" t="s">
        <v>149</v>
      </c>
      <c r="C62" s="304"/>
      <c r="D62" s="305"/>
      <c r="E62" s="128"/>
      <c r="F62" s="93" t="s">
        <v>45</v>
      </c>
      <c r="G62" s="94">
        <v>2</v>
      </c>
      <c r="H62" s="44">
        <v>2000</v>
      </c>
      <c r="I62" s="118">
        <f t="shared" si="8"/>
        <v>4000</v>
      </c>
      <c r="J62" s="128"/>
      <c r="K62" s="93" t="s">
        <v>45</v>
      </c>
      <c r="L62" s="27">
        <v>3</v>
      </c>
      <c r="M62" s="247">
        <v>1833.22</v>
      </c>
      <c r="N62" s="248">
        <f t="shared" si="9"/>
        <v>5499.66</v>
      </c>
      <c r="O62" s="128"/>
      <c r="P62" s="93" t="s">
        <v>45</v>
      </c>
      <c r="Q62" s="27">
        <v>3</v>
      </c>
      <c r="R62" s="44">
        <v>1100</v>
      </c>
      <c r="S62" s="118">
        <f t="shared" si="7"/>
        <v>3300</v>
      </c>
      <c r="T62" s="128"/>
      <c r="U62" s="93"/>
      <c r="V62" s="94"/>
      <c r="W62" s="44"/>
      <c r="X62" s="118"/>
    </row>
    <row r="63" spans="1:24" s="8" customFormat="1" ht="15" customHeight="1">
      <c r="A63" s="136">
        <v>6</v>
      </c>
      <c r="B63" s="303" t="s">
        <v>175</v>
      </c>
      <c r="C63" s="304"/>
      <c r="D63" s="305"/>
      <c r="E63" s="128"/>
      <c r="F63" s="93" t="s">
        <v>45</v>
      </c>
      <c r="G63" s="94">
        <v>1</v>
      </c>
      <c r="H63" s="44">
        <v>15000</v>
      </c>
      <c r="I63" s="118">
        <f t="shared" si="8"/>
        <v>15000</v>
      </c>
      <c r="J63" s="128"/>
      <c r="K63" s="93" t="s">
        <v>39</v>
      </c>
      <c r="L63" s="27">
        <v>1</v>
      </c>
      <c r="M63" s="247">
        <v>15345.83</v>
      </c>
      <c r="N63" s="248">
        <f t="shared" si="9"/>
        <v>15345.83</v>
      </c>
      <c r="O63" s="128"/>
      <c r="P63" s="93" t="s">
        <v>39</v>
      </c>
      <c r="Q63" s="27">
        <v>1</v>
      </c>
      <c r="R63" s="44">
        <v>5800</v>
      </c>
      <c r="S63" s="118">
        <f t="shared" si="7"/>
        <v>5800</v>
      </c>
      <c r="T63" s="128"/>
      <c r="U63" s="93"/>
      <c r="V63" s="94"/>
      <c r="W63" s="44"/>
      <c r="X63" s="201"/>
    </row>
    <row r="64" spans="1:24" s="8" customFormat="1" ht="15" customHeight="1">
      <c r="A64" s="136">
        <v>7</v>
      </c>
      <c r="B64" s="303" t="s">
        <v>151</v>
      </c>
      <c r="C64" s="304"/>
      <c r="D64" s="305"/>
      <c r="E64" s="128"/>
      <c r="F64" s="93" t="s">
        <v>72</v>
      </c>
      <c r="G64" s="94">
        <v>5</v>
      </c>
      <c r="H64" s="44">
        <v>15000</v>
      </c>
      <c r="I64" s="118">
        <f t="shared" si="8"/>
        <v>75000</v>
      </c>
      <c r="J64" s="128"/>
      <c r="K64" s="93" t="s">
        <v>131</v>
      </c>
      <c r="L64" s="27">
        <v>5</v>
      </c>
      <c r="M64" s="247">
        <v>2640</v>
      </c>
      <c r="N64" s="248">
        <f t="shared" si="9"/>
        <v>13200</v>
      </c>
      <c r="O64" s="128"/>
      <c r="P64" s="93" t="s">
        <v>131</v>
      </c>
      <c r="Q64" s="27">
        <v>10</v>
      </c>
      <c r="R64" s="44">
        <v>2350</v>
      </c>
      <c r="S64" s="118">
        <f t="shared" si="7"/>
        <v>23500</v>
      </c>
      <c r="T64" s="128"/>
      <c r="U64" s="93"/>
      <c r="V64" s="94"/>
      <c r="W64" s="44"/>
      <c r="X64" s="201"/>
    </row>
    <row r="65" spans="1:24" s="8" customFormat="1" ht="15" customHeight="1">
      <c r="A65" s="136">
        <v>8</v>
      </c>
      <c r="B65" s="303" t="s">
        <v>152</v>
      </c>
      <c r="C65" s="304"/>
      <c r="D65" s="305"/>
      <c r="E65" s="128"/>
      <c r="F65" s="93" t="s">
        <v>72</v>
      </c>
      <c r="G65" s="94">
        <v>5</v>
      </c>
      <c r="H65" s="44">
        <v>29000</v>
      </c>
      <c r="I65" s="118">
        <f t="shared" si="8"/>
        <v>145000</v>
      </c>
      <c r="J65" s="258"/>
      <c r="K65" s="93" t="s">
        <v>131</v>
      </c>
      <c r="L65" s="27">
        <v>5</v>
      </c>
      <c r="M65" s="247">
        <v>3120</v>
      </c>
      <c r="N65" s="248">
        <f t="shared" si="9"/>
        <v>15600</v>
      </c>
      <c r="O65" s="128"/>
      <c r="P65" s="93" t="s">
        <v>131</v>
      </c>
      <c r="Q65" s="27">
        <v>5</v>
      </c>
      <c r="R65" s="44">
        <v>4675</v>
      </c>
      <c r="S65" s="118">
        <f t="shared" si="7"/>
        <v>23375</v>
      </c>
      <c r="T65" s="128"/>
      <c r="U65" s="93"/>
      <c r="V65" s="94"/>
      <c r="W65" s="44"/>
      <c r="X65" s="118"/>
    </row>
    <row r="66" spans="1:24" s="8" customFormat="1" ht="15" customHeight="1">
      <c r="A66" s="136">
        <v>9</v>
      </c>
      <c r="B66" s="303" t="s">
        <v>153</v>
      </c>
      <c r="C66" s="304"/>
      <c r="D66" s="305"/>
      <c r="E66" s="128"/>
      <c r="F66" s="93" t="s">
        <v>45</v>
      </c>
      <c r="G66" s="94">
        <v>6</v>
      </c>
      <c r="H66" s="44">
        <v>500</v>
      </c>
      <c r="I66" s="118">
        <f t="shared" si="8"/>
        <v>3000</v>
      </c>
      <c r="J66" s="128"/>
      <c r="K66" s="93" t="s">
        <v>45</v>
      </c>
      <c r="L66" s="27">
        <v>1</v>
      </c>
      <c r="M66" s="247">
        <v>4200</v>
      </c>
      <c r="N66" s="248">
        <f t="shared" si="9"/>
        <v>4200</v>
      </c>
      <c r="O66" s="128"/>
      <c r="P66" s="93" t="s">
        <v>45</v>
      </c>
      <c r="Q66" s="27">
        <v>6</v>
      </c>
      <c r="R66" s="44">
        <v>1800</v>
      </c>
      <c r="S66" s="118">
        <f t="shared" si="7"/>
        <v>10800</v>
      </c>
      <c r="T66" s="128"/>
      <c r="U66" s="93"/>
      <c r="V66" s="94"/>
      <c r="W66" s="44"/>
      <c r="X66" s="118"/>
    </row>
    <row r="67" spans="1:24" s="8" customFormat="1" ht="15" customHeight="1">
      <c r="A67" s="136">
        <v>10</v>
      </c>
      <c r="B67" s="285" t="s">
        <v>154</v>
      </c>
      <c r="C67" s="286"/>
      <c r="D67" s="287"/>
      <c r="E67" s="128"/>
      <c r="F67" s="93" t="s">
        <v>45</v>
      </c>
      <c r="G67" s="94">
        <v>8</v>
      </c>
      <c r="H67" s="44">
        <v>2500</v>
      </c>
      <c r="I67" s="118">
        <f t="shared" si="8"/>
        <v>20000</v>
      </c>
      <c r="J67" s="128"/>
      <c r="K67" s="93" t="s">
        <v>45</v>
      </c>
      <c r="L67" s="27">
        <v>8</v>
      </c>
      <c r="M67" s="247">
        <v>4524</v>
      </c>
      <c r="N67" s="248">
        <f t="shared" si="9"/>
        <v>36192</v>
      </c>
      <c r="O67" s="128"/>
      <c r="P67" s="93" t="s">
        <v>45</v>
      </c>
      <c r="Q67" s="27">
        <v>8</v>
      </c>
      <c r="R67" s="44">
        <v>9500</v>
      </c>
      <c r="S67" s="118">
        <f t="shared" si="7"/>
        <v>76000</v>
      </c>
      <c r="T67" s="128"/>
      <c r="U67" s="93"/>
      <c r="V67" s="94"/>
      <c r="W67" s="44"/>
      <c r="X67" s="118"/>
    </row>
    <row r="68" spans="1:24" s="8" customFormat="1" ht="15" customHeight="1">
      <c r="A68" s="136">
        <v>11</v>
      </c>
      <c r="B68" s="285" t="s">
        <v>155</v>
      </c>
      <c r="C68" s="286"/>
      <c r="D68" s="287"/>
      <c r="E68" s="128"/>
      <c r="F68" s="93" t="s">
        <v>45</v>
      </c>
      <c r="G68" s="94">
        <v>32</v>
      </c>
      <c r="H68" s="44">
        <v>50</v>
      </c>
      <c r="I68" s="118">
        <f t="shared" si="8"/>
        <v>1600</v>
      </c>
      <c r="J68" s="128"/>
      <c r="K68" s="93" t="s">
        <v>45</v>
      </c>
      <c r="L68" s="27">
        <v>32</v>
      </c>
      <c r="M68" s="44">
        <v>13.2</v>
      </c>
      <c r="N68" s="118">
        <f t="shared" si="9"/>
        <v>422.4</v>
      </c>
      <c r="O68" s="128"/>
      <c r="P68" s="93" t="s">
        <v>45</v>
      </c>
      <c r="Q68" s="27">
        <v>32</v>
      </c>
      <c r="R68" s="44">
        <v>65</v>
      </c>
      <c r="S68" s="118">
        <f t="shared" si="7"/>
        <v>2080</v>
      </c>
      <c r="T68" s="128"/>
      <c r="U68" s="93"/>
      <c r="V68" s="94"/>
      <c r="W68" s="44"/>
      <c r="X68" s="118"/>
    </row>
    <row r="69" spans="1:24" s="8" customFormat="1" ht="15" customHeight="1">
      <c r="A69" s="136">
        <v>12</v>
      </c>
      <c r="B69" s="285" t="s">
        <v>156</v>
      </c>
      <c r="C69" s="286"/>
      <c r="D69" s="287"/>
      <c r="E69" s="128"/>
      <c r="F69" s="93" t="s">
        <v>45</v>
      </c>
      <c r="G69" s="94">
        <v>64</v>
      </c>
      <c r="H69" s="44">
        <v>1000</v>
      </c>
      <c r="I69" s="118">
        <f t="shared" si="8"/>
        <v>64000</v>
      </c>
      <c r="J69" s="128"/>
      <c r="K69" s="93" t="s">
        <v>45</v>
      </c>
      <c r="L69" s="27">
        <v>64</v>
      </c>
      <c r="M69" s="44">
        <v>40.799999999999997</v>
      </c>
      <c r="N69" s="118">
        <f t="shared" si="9"/>
        <v>2611.1999999999998</v>
      </c>
      <c r="O69" s="128"/>
      <c r="P69" s="93" t="s">
        <v>45</v>
      </c>
      <c r="Q69" s="27">
        <v>64</v>
      </c>
      <c r="R69" s="44">
        <v>450</v>
      </c>
      <c r="S69" s="118">
        <f t="shared" si="7"/>
        <v>28800</v>
      </c>
      <c r="T69" s="128"/>
      <c r="U69" s="93"/>
      <c r="V69" s="94"/>
      <c r="W69" s="44"/>
      <c r="X69" s="118"/>
    </row>
    <row r="70" spans="1:24" s="8" customFormat="1" ht="15" customHeight="1">
      <c r="A70" s="136">
        <v>13</v>
      </c>
      <c r="B70" s="285" t="s">
        <v>157</v>
      </c>
      <c r="C70" s="286"/>
      <c r="D70" s="287"/>
      <c r="E70" s="128"/>
      <c r="F70" s="93" t="s">
        <v>45</v>
      </c>
      <c r="G70" s="94">
        <v>32</v>
      </c>
      <c r="H70" s="44">
        <v>800</v>
      </c>
      <c r="I70" s="118">
        <f t="shared" si="8"/>
        <v>25600</v>
      </c>
      <c r="J70" s="128"/>
      <c r="K70" s="93" t="s">
        <v>45</v>
      </c>
      <c r="L70" s="27">
        <v>32</v>
      </c>
      <c r="M70" s="44">
        <v>1200</v>
      </c>
      <c r="N70" s="118">
        <f t="shared" si="9"/>
        <v>38400</v>
      </c>
      <c r="O70" s="128"/>
      <c r="P70" s="93" t="s">
        <v>45</v>
      </c>
      <c r="Q70" s="27">
        <v>32</v>
      </c>
      <c r="R70" s="44">
        <v>1200</v>
      </c>
      <c r="S70" s="118">
        <f t="shared" si="7"/>
        <v>38400</v>
      </c>
      <c r="T70" s="128"/>
      <c r="U70" s="93"/>
      <c r="V70" s="94"/>
      <c r="W70" s="44"/>
      <c r="X70" s="118"/>
    </row>
    <row r="71" spans="1:24" s="8" customFormat="1" ht="15" customHeight="1">
      <c r="A71" s="136">
        <v>14</v>
      </c>
      <c r="B71" s="285" t="s">
        <v>158</v>
      </c>
      <c r="C71" s="286"/>
      <c r="D71" s="287"/>
      <c r="E71" s="128"/>
      <c r="F71" s="93" t="s">
        <v>45</v>
      </c>
      <c r="G71" s="94">
        <v>64</v>
      </c>
      <c r="H71" s="44">
        <v>30</v>
      </c>
      <c r="I71" s="118">
        <f t="shared" si="8"/>
        <v>1920</v>
      </c>
      <c r="J71" s="128"/>
      <c r="K71" s="93" t="s">
        <v>45</v>
      </c>
      <c r="L71" s="27">
        <v>32</v>
      </c>
      <c r="M71" s="44">
        <v>22.68</v>
      </c>
      <c r="N71" s="118">
        <f t="shared" si="9"/>
        <v>725.76</v>
      </c>
      <c r="O71" s="128"/>
      <c r="P71" s="93" t="s">
        <v>45</v>
      </c>
      <c r="Q71" s="27">
        <v>64</v>
      </c>
      <c r="R71" s="44">
        <v>120</v>
      </c>
      <c r="S71" s="118">
        <f t="shared" si="7"/>
        <v>7680</v>
      </c>
      <c r="T71" s="128"/>
      <c r="U71" s="93"/>
      <c r="V71" s="94"/>
      <c r="W71" s="44"/>
      <c r="X71" s="118"/>
    </row>
    <row r="72" spans="1:24" s="8" customFormat="1" ht="15" customHeight="1">
      <c r="A72" s="136">
        <v>15</v>
      </c>
      <c r="B72" s="285" t="s">
        <v>159</v>
      </c>
      <c r="C72" s="286"/>
      <c r="D72" s="287"/>
      <c r="E72" s="128"/>
      <c r="F72" s="93" t="s">
        <v>45</v>
      </c>
      <c r="G72" s="94">
        <v>32</v>
      </c>
      <c r="H72" s="44">
        <v>60</v>
      </c>
      <c r="I72" s="118">
        <f t="shared" si="8"/>
        <v>1920</v>
      </c>
      <c r="J72" s="128"/>
      <c r="K72" s="93" t="s">
        <v>45</v>
      </c>
      <c r="L72" s="27">
        <v>32</v>
      </c>
      <c r="M72" s="44">
        <v>16.8</v>
      </c>
      <c r="N72" s="118">
        <f t="shared" si="9"/>
        <v>537.6</v>
      </c>
      <c r="O72" s="128"/>
      <c r="P72" s="93" t="s">
        <v>45</v>
      </c>
      <c r="Q72" s="27">
        <v>32</v>
      </c>
      <c r="R72" s="44">
        <v>85</v>
      </c>
      <c r="S72" s="118">
        <f t="shared" si="7"/>
        <v>2720</v>
      </c>
      <c r="T72" s="128"/>
      <c r="U72" s="93"/>
      <c r="V72" s="94"/>
      <c r="W72" s="44"/>
      <c r="X72" s="118"/>
    </row>
    <row r="73" spans="1:24" s="8" customFormat="1" ht="15.75" customHeight="1">
      <c r="A73" s="136">
        <v>16</v>
      </c>
      <c r="B73" s="285" t="s">
        <v>160</v>
      </c>
      <c r="C73" s="286"/>
      <c r="D73" s="287"/>
      <c r="E73" s="128"/>
      <c r="F73" s="93" t="s">
        <v>45</v>
      </c>
      <c r="G73" s="94">
        <v>32</v>
      </c>
      <c r="H73" s="44">
        <v>35</v>
      </c>
      <c r="I73" s="118">
        <f t="shared" si="8"/>
        <v>1120</v>
      </c>
      <c r="J73" s="128"/>
      <c r="K73" s="93" t="s">
        <v>45</v>
      </c>
      <c r="L73" s="27">
        <v>32</v>
      </c>
      <c r="M73" s="44">
        <v>16.8</v>
      </c>
      <c r="N73" s="118">
        <f t="shared" si="9"/>
        <v>537.6</v>
      </c>
      <c r="O73" s="128"/>
      <c r="P73" s="93" t="s">
        <v>45</v>
      </c>
      <c r="Q73" s="27">
        <v>32</v>
      </c>
      <c r="R73" s="44">
        <v>15</v>
      </c>
      <c r="S73" s="118">
        <f t="shared" si="7"/>
        <v>480</v>
      </c>
      <c r="T73" s="128"/>
      <c r="U73" s="93"/>
      <c r="V73" s="94"/>
      <c r="W73" s="44"/>
      <c r="X73" s="118"/>
    </row>
    <row r="74" spans="1:24" s="8" customFormat="1" ht="15" customHeight="1">
      <c r="A74" s="136">
        <v>17</v>
      </c>
      <c r="B74" s="285" t="s">
        <v>161</v>
      </c>
      <c r="C74" s="286"/>
      <c r="D74" s="287"/>
      <c r="E74" s="128"/>
      <c r="F74" s="93" t="s">
        <v>45</v>
      </c>
      <c r="G74" s="94">
        <v>32</v>
      </c>
      <c r="H74" s="44">
        <v>40</v>
      </c>
      <c r="I74" s="118">
        <f t="shared" si="8"/>
        <v>1280</v>
      </c>
      <c r="J74" s="128"/>
      <c r="K74" s="93" t="s">
        <v>45</v>
      </c>
      <c r="L74" s="27">
        <v>32</v>
      </c>
      <c r="M74" s="44">
        <v>16.8</v>
      </c>
      <c r="N74" s="118">
        <f t="shared" si="9"/>
        <v>537.6</v>
      </c>
      <c r="O74" s="128"/>
      <c r="P74" s="93" t="s">
        <v>45</v>
      </c>
      <c r="Q74" s="27">
        <v>32</v>
      </c>
      <c r="R74" s="44">
        <v>10</v>
      </c>
      <c r="S74" s="118">
        <f t="shared" si="7"/>
        <v>320</v>
      </c>
      <c r="T74" s="128"/>
      <c r="U74" s="93"/>
      <c r="V74" s="94"/>
      <c r="W74" s="44"/>
      <c r="X74" s="118"/>
    </row>
    <row r="75" spans="1:24" s="8" customFormat="1" ht="17.25" customHeight="1">
      <c r="A75" s="136">
        <v>18</v>
      </c>
      <c r="B75" s="285" t="s">
        <v>162</v>
      </c>
      <c r="C75" s="286"/>
      <c r="D75" s="287"/>
      <c r="E75" s="128"/>
      <c r="F75" s="93" t="s">
        <v>45</v>
      </c>
      <c r="G75" s="94">
        <v>4</v>
      </c>
      <c r="H75" s="44">
        <v>20</v>
      </c>
      <c r="I75" s="118">
        <f t="shared" si="8"/>
        <v>80</v>
      </c>
      <c r="J75" s="128"/>
      <c r="K75" s="93" t="s">
        <v>45</v>
      </c>
      <c r="L75" s="27">
        <v>4</v>
      </c>
      <c r="M75" s="44">
        <v>4966.08</v>
      </c>
      <c r="N75" s="118">
        <f t="shared" si="9"/>
        <v>19864.32</v>
      </c>
      <c r="O75" s="128"/>
      <c r="P75" s="93" t="s">
        <v>45</v>
      </c>
      <c r="Q75" s="27">
        <v>4</v>
      </c>
      <c r="R75" s="44">
        <v>850</v>
      </c>
      <c r="S75" s="118">
        <f t="shared" si="7"/>
        <v>3400</v>
      </c>
      <c r="T75" s="128"/>
      <c r="U75" s="93"/>
      <c r="V75" s="94"/>
      <c r="W75" s="44"/>
      <c r="X75" s="118"/>
    </row>
    <row r="76" spans="1:24" s="8" customFormat="1" ht="15" customHeight="1">
      <c r="A76" s="136">
        <v>19</v>
      </c>
      <c r="B76" s="285" t="s">
        <v>163</v>
      </c>
      <c r="C76" s="286"/>
      <c r="D76" s="287"/>
      <c r="E76" s="128"/>
      <c r="F76" s="93" t="s">
        <v>45</v>
      </c>
      <c r="G76" s="94">
        <v>4</v>
      </c>
      <c r="H76" s="44">
        <v>900</v>
      </c>
      <c r="I76" s="44">
        <f t="shared" si="8"/>
        <v>3600</v>
      </c>
      <c r="J76" s="128"/>
      <c r="K76" s="93" t="s">
        <v>45</v>
      </c>
      <c r="L76" s="27">
        <v>4</v>
      </c>
      <c r="M76" s="44">
        <v>1500</v>
      </c>
      <c r="N76" s="118">
        <f t="shared" si="9"/>
        <v>6000</v>
      </c>
      <c r="O76" s="128"/>
      <c r="P76" s="93" t="s">
        <v>45</v>
      </c>
      <c r="Q76" s="27">
        <v>4</v>
      </c>
      <c r="R76" s="44">
        <v>650</v>
      </c>
      <c r="S76" s="118">
        <f t="shared" si="7"/>
        <v>2600</v>
      </c>
      <c r="T76" s="128"/>
      <c r="U76" s="93"/>
      <c r="V76" s="94"/>
      <c r="W76" s="44"/>
      <c r="X76" s="118"/>
    </row>
    <row r="77" spans="1:24" s="8" customFormat="1" ht="15" customHeight="1">
      <c r="A77" s="136">
        <v>20</v>
      </c>
      <c r="B77" s="285" t="s">
        <v>164</v>
      </c>
      <c r="C77" s="286" t="s">
        <v>164</v>
      </c>
      <c r="D77" s="287" t="s">
        <v>164</v>
      </c>
      <c r="E77" s="128"/>
      <c r="F77" s="93" t="s">
        <v>45</v>
      </c>
      <c r="G77" s="94">
        <v>4</v>
      </c>
      <c r="H77" s="44">
        <v>600</v>
      </c>
      <c r="I77" s="44">
        <f t="shared" si="8"/>
        <v>2400</v>
      </c>
      <c r="J77" s="128"/>
      <c r="K77" s="93" t="s">
        <v>45</v>
      </c>
      <c r="L77" s="27">
        <v>4</v>
      </c>
      <c r="M77" s="44">
        <v>924</v>
      </c>
      <c r="N77" s="118">
        <f t="shared" si="9"/>
        <v>3696</v>
      </c>
      <c r="O77" s="128"/>
      <c r="P77" s="93" t="s">
        <v>45</v>
      </c>
      <c r="Q77" s="27">
        <v>4</v>
      </c>
      <c r="R77" s="44">
        <v>1800</v>
      </c>
      <c r="S77" s="118">
        <f t="shared" si="7"/>
        <v>7200</v>
      </c>
      <c r="T77" s="128"/>
      <c r="U77" s="93"/>
      <c r="V77" s="94"/>
      <c r="W77" s="44"/>
      <c r="X77" s="118"/>
    </row>
    <row r="78" spans="1:24" s="8" customFormat="1" ht="15" customHeight="1">
      <c r="A78" s="136">
        <v>21</v>
      </c>
      <c r="B78" s="285" t="s">
        <v>165</v>
      </c>
      <c r="C78" s="286" t="s">
        <v>166</v>
      </c>
      <c r="D78" s="287" t="s">
        <v>166</v>
      </c>
      <c r="E78" s="128"/>
      <c r="F78" s="93" t="s">
        <v>72</v>
      </c>
      <c r="G78" s="94">
        <v>1</v>
      </c>
      <c r="H78" s="44">
        <v>12000</v>
      </c>
      <c r="I78" s="44">
        <f>H78*G78</f>
        <v>12000</v>
      </c>
      <c r="J78" s="128"/>
      <c r="K78" s="93" t="s">
        <v>131</v>
      </c>
      <c r="L78" s="27">
        <v>1</v>
      </c>
      <c r="M78" s="44">
        <v>2520</v>
      </c>
      <c r="N78" s="118">
        <f t="shared" si="9"/>
        <v>2520</v>
      </c>
      <c r="O78" s="128"/>
      <c r="P78" s="93" t="s">
        <v>131</v>
      </c>
      <c r="Q78" s="27">
        <v>1</v>
      </c>
      <c r="R78" s="44">
        <v>2200</v>
      </c>
      <c r="S78" s="118">
        <f t="shared" si="7"/>
        <v>2200</v>
      </c>
      <c r="T78" s="128"/>
      <c r="U78" s="93"/>
      <c r="V78" s="94"/>
      <c r="W78" s="44"/>
      <c r="X78" s="118"/>
    </row>
    <row r="79" spans="1:24" s="8" customFormat="1" ht="15" customHeight="1">
      <c r="A79" s="136">
        <v>22</v>
      </c>
      <c r="B79" s="285" t="s">
        <v>167</v>
      </c>
      <c r="C79" s="286" t="s">
        <v>168</v>
      </c>
      <c r="D79" s="287" t="s">
        <v>168</v>
      </c>
      <c r="E79" s="128"/>
      <c r="F79" s="93" t="s">
        <v>12</v>
      </c>
      <c r="G79" s="94">
        <v>1</v>
      </c>
      <c r="H79" s="44">
        <v>9000</v>
      </c>
      <c r="I79" s="44">
        <f t="shared" ref="I79:I87" si="10">H79*G79</f>
        <v>9000</v>
      </c>
      <c r="J79" s="128"/>
      <c r="K79" s="93" t="s">
        <v>12</v>
      </c>
      <c r="L79" s="27">
        <v>1</v>
      </c>
      <c r="M79" s="44">
        <v>5760</v>
      </c>
      <c r="N79" s="44">
        <f t="shared" si="9"/>
        <v>5760</v>
      </c>
      <c r="O79" s="128"/>
      <c r="P79" s="93" t="s">
        <v>12</v>
      </c>
      <c r="Q79" s="27">
        <v>1</v>
      </c>
      <c r="R79" s="44">
        <v>16000</v>
      </c>
      <c r="S79" s="118">
        <f t="shared" si="7"/>
        <v>16000</v>
      </c>
      <c r="T79" s="128"/>
      <c r="U79" s="93"/>
      <c r="V79" s="94"/>
      <c r="W79" s="123"/>
      <c r="X79" s="119"/>
    </row>
    <row r="80" spans="1:24" s="8" customFormat="1" ht="15" customHeight="1">
      <c r="A80" s="136">
        <v>23</v>
      </c>
      <c r="B80" s="285" t="s">
        <v>169</v>
      </c>
      <c r="C80" s="286"/>
      <c r="D80" s="287"/>
      <c r="E80" s="128"/>
      <c r="F80" s="93" t="s">
        <v>12</v>
      </c>
      <c r="G80" s="94">
        <v>1</v>
      </c>
      <c r="H80" s="44">
        <v>10000</v>
      </c>
      <c r="I80" s="44">
        <f>H80*G80</f>
        <v>10000</v>
      </c>
      <c r="J80" s="128"/>
      <c r="K80" s="93" t="s">
        <v>12</v>
      </c>
      <c r="L80" s="27">
        <v>1</v>
      </c>
      <c r="M80" s="44">
        <v>119226.89</v>
      </c>
      <c r="N80" s="44">
        <f t="shared" si="9"/>
        <v>119226.89</v>
      </c>
      <c r="O80" s="128"/>
      <c r="P80" s="93" t="s">
        <v>12</v>
      </c>
      <c r="Q80" s="27">
        <v>1</v>
      </c>
      <c r="R80" s="44">
        <v>12000</v>
      </c>
      <c r="S80" s="118">
        <f t="shared" si="7"/>
        <v>12000</v>
      </c>
      <c r="T80" s="128"/>
      <c r="U80" s="93"/>
      <c r="V80" s="94"/>
      <c r="W80" s="123"/>
      <c r="X80" s="119"/>
    </row>
    <row r="81" spans="1:24" s="8" customFormat="1" ht="15" customHeight="1">
      <c r="A81" s="136">
        <v>24</v>
      </c>
      <c r="B81" s="285" t="s">
        <v>170</v>
      </c>
      <c r="C81" s="286"/>
      <c r="D81" s="287"/>
      <c r="E81" s="128"/>
      <c r="F81" s="93" t="s">
        <v>72</v>
      </c>
      <c r="G81" s="94">
        <v>2</v>
      </c>
      <c r="H81" s="44">
        <v>5000</v>
      </c>
      <c r="I81" s="44">
        <f t="shared" si="10"/>
        <v>10000</v>
      </c>
      <c r="J81" s="128"/>
      <c r="K81" s="93" t="s">
        <v>131</v>
      </c>
      <c r="L81" s="27">
        <v>2</v>
      </c>
      <c r="M81" s="44">
        <v>5702.4</v>
      </c>
      <c r="N81" s="118">
        <f t="shared" si="9"/>
        <v>11404.8</v>
      </c>
      <c r="O81" s="128"/>
      <c r="P81" s="93" t="s">
        <v>131</v>
      </c>
      <c r="Q81" s="27">
        <v>2</v>
      </c>
      <c r="R81" s="44">
        <v>1900</v>
      </c>
      <c r="S81" s="118">
        <f t="shared" si="7"/>
        <v>3800</v>
      </c>
      <c r="T81" s="128"/>
      <c r="U81" s="93"/>
      <c r="V81" s="94"/>
      <c r="W81" s="123"/>
      <c r="X81" s="118"/>
    </row>
    <row r="82" spans="1:24" s="8" customFormat="1" ht="15" customHeight="1">
      <c r="A82" s="136">
        <v>25</v>
      </c>
      <c r="B82" s="285" t="s">
        <v>171</v>
      </c>
      <c r="C82" s="286"/>
      <c r="D82" s="287"/>
      <c r="E82" s="128"/>
      <c r="F82" s="93" t="s">
        <v>72</v>
      </c>
      <c r="G82" s="94">
        <v>1</v>
      </c>
      <c r="H82" s="44">
        <v>15000</v>
      </c>
      <c r="I82" s="118">
        <f t="shared" si="10"/>
        <v>15000</v>
      </c>
      <c r="J82" s="128"/>
      <c r="K82" s="93" t="s">
        <v>131</v>
      </c>
      <c r="L82" s="27">
        <v>1</v>
      </c>
      <c r="M82" s="44">
        <v>1900.8</v>
      </c>
      <c r="N82" s="118">
        <f t="shared" si="9"/>
        <v>1900.8</v>
      </c>
      <c r="O82" s="128"/>
      <c r="P82" s="93" t="s">
        <v>131</v>
      </c>
      <c r="Q82" s="27">
        <v>1</v>
      </c>
      <c r="R82" s="44">
        <v>2200</v>
      </c>
      <c r="S82" s="118">
        <f t="shared" si="7"/>
        <v>2200</v>
      </c>
      <c r="T82" s="128"/>
      <c r="U82" s="93"/>
      <c r="V82" s="94"/>
      <c r="W82" s="44"/>
      <c r="X82" s="118"/>
    </row>
    <row r="83" spans="1:24" s="8" customFormat="1" ht="15" customHeight="1">
      <c r="A83" s="136">
        <v>26</v>
      </c>
      <c r="B83" s="285" t="s">
        <v>172</v>
      </c>
      <c r="C83" s="286"/>
      <c r="D83" s="287"/>
      <c r="E83" s="128"/>
      <c r="F83" s="93" t="s">
        <v>72</v>
      </c>
      <c r="G83" s="94">
        <v>2</v>
      </c>
      <c r="H83" s="44">
        <v>2500</v>
      </c>
      <c r="I83" s="118">
        <f t="shared" si="10"/>
        <v>5000</v>
      </c>
      <c r="J83" s="128"/>
      <c r="K83" s="93" t="s">
        <v>131</v>
      </c>
      <c r="L83" s="27">
        <v>1</v>
      </c>
      <c r="M83" s="44">
        <v>24720</v>
      </c>
      <c r="N83" s="118">
        <f t="shared" si="9"/>
        <v>24720</v>
      </c>
      <c r="O83" s="128"/>
      <c r="P83" s="93" t="s">
        <v>131</v>
      </c>
      <c r="Q83" s="27">
        <v>1</v>
      </c>
      <c r="R83" s="44">
        <v>3500</v>
      </c>
      <c r="S83" s="118">
        <f t="shared" si="7"/>
        <v>3500</v>
      </c>
      <c r="T83" s="128"/>
      <c r="U83" s="93"/>
      <c r="V83" s="94"/>
      <c r="W83" s="44"/>
      <c r="X83" s="118"/>
    </row>
    <row r="84" spans="1:24" s="8" customFormat="1" ht="15" customHeight="1">
      <c r="A84" s="136">
        <v>27</v>
      </c>
      <c r="B84" s="285" t="s">
        <v>273</v>
      </c>
      <c r="C84" s="286"/>
      <c r="D84" s="287"/>
      <c r="E84" s="128"/>
      <c r="F84" s="93" t="s">
        <v>72</v>
      </c>
      <c r="G84" s="94">
        <v>1</v>
      </c>
      <c r="H84" s="44">
        <v>5000</v>
      </c>
      <c r="I84" s="118">
        <f t="shared" si="10"/>
        <v>5000</v>
      </c>
      <c r="J84" s="128"/>
      <c r="K84" s="93" t="s">
        <v>131</v>
      </c>
      <c r="L84" s="27">
        <v>1</v>
      </c>
      <c r="M84" s="44">
        <v>20085</v>
      </c>
      <c r="N84" s="118">
        <f t="shared" si="9"/>
        <v>20085</v>
      </c>
      <c r="O84" s="128"/>
      <c r="P84" s="93" t="s">
        <v>131</v>
      </c>
      <c r="Q84" s="27">
        <v>1</v>
      </c>
      <c r="R84" s="44">
        <v>3900</v>
      </c>
      <c r="S84" s="118">
        <f t="shared" si="7"/>
        <v>3900</v>
      </c>
      <c r="T84" s="128"/>
      <c r="U84" s="93"/>
      <c r="V84" s="94"/>
      <c r="W84" s="44"/>
      <c r="X84" s="118"/>
    </row>
    <row r="85" spans="1:24" s="8" customFormat="1" ht="15" customHeight="1">
      <c r="A85" s="136">
        <v>28</v>
      </c>
      <c r="B85" s="285" t="s">
        <v>274</v>
      </c>
      <c r="C85" s="286"/>
      <c r="D85" s="287"/>
      <c r="E85" s="128"/>
      <c r="F85" s="93"/>
      <c r="G85" s="94"/>
      <c r="H85" s="44"/>
      <c r="I85" s="118"/>
      <c r="J85" s="128"/>
      <c r="K85" s="93"/>
      <c r="L85" s="27">
        <v>0</v>
      </c>
      <c r="M85" s="44"/>
      <c r="N85" s="118"/>
      <c r="O85" s="128"/>
      <c r="P85" s="93" t="s">
        <v>131</v>
      </c>
      <c r="Q85" s="27">
        <v>1</v>
      </c>
      <c r="R85" s="44">
        <v>450</v>
      </c>
      <c r="S85" s="118">
        <f t="shared" si="7"/>
        <v>450</v>
      </c>
      <c r="T85" s="128"/>
      <c r="U85" s="93"/>
      <c r="V85" s="94"/>
      <c r="W85" s="44"/>
      <c r="X85" s="118"/>
    </row>
    <row r="86" spans="1:24" s="8" customFormat="1" ht="15" customHeight="1">
      <c r="A86" s="136">
        <v>29</v>
      </c>
      <c r="B86" s="285" t="s">
        <v>207</v>
      </c>
      <c r="C86" s="286"/>
      <c r="D86" s="287"/>
      <c r="E86" s="128"/>
      <c r="F86" s="93"/>
      <c r="G86" s="94"/>
      <c r="H86" s="44"/>
      <c r="I86" s="118"/>
      <c r="J86" s="128"/>
      <c r="K86" s="93"/>
      <c r="L86" s="27">
        <v>0</v>
      </c>
      <c r="M86" s="44"/>
      <c r="N86" s="118"/>
      <c r="O86" s="128"/>
      <c r="P86" s="233"/>
      <c r="Q86" s="94">
        <v>0</v>
      </c>
      <c r="R86" s="44"/>
      <c r="S86" s="118">
        <f t="shared" ref="S86:S103" si="11">R86*Q86</f>
        <v>0</v>
      </c>
      <c r="T86" s="128"/>
      <c r="U86" s="93"/>
      <c r="V86" s="94"/>
      <c r="W86" s="44"/>
      <c r="X86" s="118"/>
    </row>
    <row r="87" spans="1:24" s="8" customFormat="1" ht="15" customHeight="1">
      <c r="A87" s="136">
        <v>30</v>
      </c>
      <c r="B87" s="285" t="s">
        <v>208</v>
      </c>
      <c r="C87" s="286"/>
      <c r="D87" s="287"/>
      <c r="E87" s="128"/>
      <c r="F87" s="93"/>
      <c r="G87" s="94"/>
      <c r="H87" s="44"/>
      <c r="I87" s="118">
        <f t="shared" si="10"/>
        <v>0</v>
      </c>
      <c r="J87" s="128"/>
      <c r="K87" s="93"/>
      <c r="L87" s="27">
        <v>0</v>
      </c>
      <c r="M87" s="44"/>
      <c r="N87" s="118"/>
      <c r="O87" s="128"/>
      <c r="P87" s="233"/>
      <c r="Q87" s="94">
        <v>0</v>
      </c>
      <c r="R87" s="44"/>
      <c r="S87" s="118">
        <f t="shared" si="11"/>
        <v>0</v>
      </c>
      <c r="T87" s="128"/>
      <c r="U87" s="93"/>
      <c r="V87" s="94"/>
      <c r="W87" s="44"/>
      <c r="X87" s="118"/>
    </row>
    <row r="88" spans="1:24" s="8" customFormat="1" ht="15" customHeight="1">
      <c r="A88" s="136">
        <v>31</v>
      </c>
      <c r="B88" s="285" t="s">
        <v>209</v>
      </c>
      <c r="C88" s="286"/>
      <c r="D88" s="287"/>
      <c r="E88" s="128"/>
      <c r="F88" s="93"/>
      <c r="G88" s="94"/>
      <c r="H88" s="44"/>
      <c r="I88" s="118"/>
      <c r="J88" s="128"/>
      <c r="K88" s="93"/>
      <c r="L88" s="27">
        <v>0</v>
      </c>
      <c r="M88" s="44"/>
      <c r="N88" s="118"/>
      <c r="O88" s="128"/>
      <c r="P88" s="233"/>
      <c r="Q88" s="94">
        <v>0</v>
      </c>
      <c r="R88" s="44"/>
      <c r="S88" s="118">
        <f t="shared" si="11"/>
        <v>0</v>
      </c>
      <c r="T88" s="128"/>
      <c r="U88" s="93"/>
      <c r="V88" s="94"/>
      <c r="W88" s="44"/>
      <c r="X88" s="118"/>
    </row>
    <row r="89" spans="1:24" s="8" customFormat="1" ht="15" customHeight="1">
      <c r="A89" s="136">
        <v>32</v>
      </c>
      <c r="B89" s="285" t="s">
        <v>210</v>
      </c>
      <c r="C89" s="286"/>
      <c r="D89" s="287"/>
      <c r="E89" s="128"/>
      <c r="F89" s="93"/>
      <c r="G89" s="94"/>
      <c r="H89" s="44"/>
      <c r="I89" s="118"/>
      <c r="J89" s="128"/>
      <c r="K89" s="93"/>
      <c r="L89" s="27">
        <v>0</v>
      </c>
      <c r="M89" s="44"/>
      <c r="N89" s="118"/>
      <c r="O89" s="128"/>
      <c r="P89" s="233"/>
      <c r="Q89" s="94">
        <v>0</v>
      </c>
      <c r="R89" s="44"/>
      <c r="S89" s="118">
        <f t="shared" si="11"/>
        <v>0</v>
      </c>
      <c r="T89" s="128"/>
      <c r="U89" s="93"/>
      <c r="V89" s="94"/>
      <c r="W89" s="44"/>
      <c r="X89" s="118"/>
    </row>
    <row r="90" spans="1:24" s="8" customFormat="1" ht="15" customHeight="1">
      <c r="A90" s="136">
        <v>33</v>
      </c>
      <c r="B90" s="303" t="s">
        <v>211</v>
      </c>
      <c r="C90" s="304"/>
      <c r="D90" s="305"/>
      <c r="E90" s="128"/>
      <c r="F90" s="93"/>
      <c r="G90" s="94"/>
      <c r="H90" s="44"/>
      <c r="I90" s="118"/>
      <c r="J90" s="128"/>
      <c r="K90" s="245"/>
      <c r="L90" s="27">
        <v>0</v>
      </c>
      <c r="M90" s="247"/>
      <c r="N90" s="248"/>
      <c r="O90" s="128"/>
      <c r="P90" s="233"/>
      <c r="Q90" s="94">
        <v>0</v>
      </c>
      <c r="R90" s="44"/>
      <c r="S90" s="118">
        <f t="shared" si="11"/>
        <v>0</v>
      </c>
      <c r="T90" s="128"/>
      <c r="U90" s="93"/>
      <c r="V90" s="94"/>
      <c r="W90" s="44"/>
      <c r="X90" s="118"/>
    </row>
    <row r="91" spans="1:24" s="8" customFormat="1" ht="15" customHeight="1">
      <c r="A91" s="136">
        <v>34</v>
      </c>
      <c r="B91" s="303" t="s">
        <v>212</v>
      </c>
      <c r="C91" s="304"/>
      <c r="D91" s="305"/>
      <c r="E91" s="128"/>
      <c r="F91" s="93"/>
      <c r="G91" s="94"/>
      <c r="H91" s="44"/>
      <c r="I91" s="118"/>
      <c r="J91" s="128"/>
      <c r="K91" s="245"/>
      <c r="L91" s="27">
        <v>0</v>
      </c>
      <c r="M91" s="247"/>
      <c r="N91" s="248">
        <f t="shared" ref="N91:N98" si="12">M91*L91</f>
        <v>0</v>
      </c>
      <c r="O91" s="128"/>
      <c r="P91" s="93"/>
      <c r="Q91" s="94">
        <v>0</v>
      </c>
      <c r="R91" s="44"/>
      <c r="S91" s="118">
        <f t="shared" si="11"/>
        <v>0</v>
      </c>
      <c r="T91" s="128"/>
      <c r="U91" s="93"/>
      <c r="V91" s="94"/>
      <c r="W91" s="44"/>
      <c r="X91" s="118"/>
    </row>
    <row r="92" spans="1:24" s="8" customFormat="1" ht="15" customHeight="1">
      <c r="A92" s="136">
        <v>35</v>
      </c>
      <c r="B92" s="303" t="s">
        <v>213</v>
      </c>
      <c r="C92" s="304"/>
      <c r="D92" s="305"/>
      <c r="E92" s="128"/>
      <c r="F92" s="93"/>
      <c r="G92" s="94"/>
      <c r="H92" s="44"/>
      <c r="I92" s="118"/>
      <c r="J92" s="128"/>
      <c r="K92" s="245"/>
      <c r="L92" s="27">
        <v>0</v>
      </c>
      <c r="M92" s="247"/>
      <c r="N92" s="248">
        <f t="shared" si="12"/>
        <v>0</v>
      </c>
      <c r="O92" s="128"/>
      <c r="P92" s="93"/>
      <c r="Q92" s="94">
        <v>0</v>
      </c>
      <c r="R92" s="44"/>
      <c r="S92" s="118">
        <f t="shared" si="11"/>
        <v>0</v>
      </c>
      <c r="T92" s="128"/>
      <c r="U92" s="93"/>
      <c r="V92" s="94"/>
      <c r="W92" s="44"/>
      <c r="X92" s="118"/>
    </row>
    <row r="93" spans="1:24" s="8" customFormat="1" ht="15" customHeight="1">
      <c r="A93" s="136">
        <v>36</v>
      </c>
      <c r="B93" s="303" t="s">
        <v>214</v>
      </c>
      <c r="C93" s="304"/>
      <c r="D93" s="305"/>
      <c r="E93" s="128"/>
      <c r="F93" s="93"/>
      <c r="G93" s="94"/>
      <c r="H93" s="44"/>
      <c r="I93" s="118"/>
      <c r="J93" s="128"/>
      <c r="K93" s="245"/>
      <c r="L93" s="27">
        <v>0</v>
      </c>
      <c r="M93" s="247"/>
      <c r="N93" s="248">
        <f t="shared" si="12"/>
        <v>0</v>
      </c>
      <c r="O93" s="128"/>
      <c r="P93" s="93"/>
      <c r="Q93" s="94">
        <v>0</v>
      </c>
      <c r="R93" s="44"/>
      <c r="S93" s="118">
        <f t="shared" si="11"/>
        <v>0</v>
      </c>
      <c r="T93" s="128"/>
      <c r="U93" s="93"/>
      <c r="V93" s="94"/>
      <c r="W93" s="44"/>
      <c r="X93" s="118"/>
    </row>
    <row r="94" spans="1:24" s="8" customFormat="1" ht="15" customHeight="1">
      <c r="A94" s="136">
        <v>37</v>
      </c>
      <c r="B94" s="303" t="s">
        <v>215</v>
      </c>
      <c r="C94" s="304"/>
      <c r="D94" s="305"/>
      <c r="E94" s="128"/>
      <c r="F94" s="93"/>
      <c r="G94" s="94"/>
      <c r="H94" s="44"/>
      <c r="I94" s="118"/>
      <c r="J94" s="128"/>
      <c r="K94" s="245"/>
      <c r="L94" s="27">
        <v>0</v>
      </c>
      <c r="M94" s="247"/>
      <c r="N94" s="248">
        <f t="shared" si="12"/>
        <v>0</v>
      </c>
      <c r="O94" s="128"/>
      <c r="P94" s="93"/>
      <c r="Q94" s="94">
        <v>0</v>
      </c>
      <c r="R94" s="44"/>
      <c r="S94" s="118">
        <f t="shared" si="11"/>
        <v>0</v>
      </c>
      <c r="T94" s="128"/>
      <c r="U94" s="93"/>
      <c r="V94" s="94"/>
      <c r="W94" s="44"/>
      <c r="X94" s="118"/>
    </row>
    <row r="95" spans="1:24" s="8" customFormat="1" ht="15" customHeight="1">
      <c r="A95" s="136">
        <v>38</v>
      </c>
      <c r="B95" s="303" t="s">
        <v>216</v>
      </c>
      <c r="C95" s="304"/>
      <c r="D95" s="305"/>
      <c r="E95" s="128"/>
      <c r="F95" s="93"/>
      <c r="G95" s="94"/>
      <c r="H95" s="44"/>
      <c r="I95" s="118"/>
      <c r="J95" s="128"/>
      <c r="K95" s="245"/>
      <c r="L95" s="27">
        <v>0</v>
      </c>
      <c r="M95" s="247"/>
      <c r="N95" s="248">
        <f t="shared" si="12"/>
        <v>0</v>
      </c>
      <c r="O95" s="128"/>
      <c r="P95" s="93"/>
      <c r="Q95" s="94">
        <v>0</v>
      </c>
      <c r="R95" s="44"/>
      <c r="S95" s="118">
        <f t="shared" si="11"/>
        <v>0</v>
      </c>
      <c r="T95" s="128"/>
      <c r="U95" s="93"/>
      <c r="V95" s="94"/>
      <c r="W95" s="44"/>
      <c r="X95" s="118"/>
    </row>
    <row r="96" spans="1:24" s="8" customFormat="1" ht="15" customHeight="1">
      <c r="A96" s="136">
        <v>39</v>
      </c>
      <c r="B96" s="303" t="s">
        <v>217</v>
      </c>
      <c r="C96" s="304"/>
      <c r="D96" s="305"/>
      <c r="E96" s="128"/>
      <c r="F96" s="93"/>
      <c r="G96" s="94"/>
      <c r="H96" s="44"/>
      <c r="I96" s="118"/>
      <c r="J96" s="128"/>
      <c r="K96" s="245"/>
      <c r="L96" s="27">
        <v>0</v>
      </c>
      <c r="M96" s="247"/>
      <c r="N96" s="248">
        <f t="shared" si="12"/>
        <v>0</v>
      </c>
      <c r="O96" s="128"/>
      <c r="P96" s="93"/>
      <c r="Q96" s="94">
        <v>0</v>
      </c>
      <c r="R96" s="44"/>
      <c r="S96" s="118">
        <f t="shared" si="11"/>
        <v>0</v>
      </c>
      <c r="T96" s="128"/>
      <c r="U96" s="93"/>
      <c r="V96" s="94"/>
      <c r="W96" s="44"/>
      <c r="X96" s="118"/>
    </row>
    <row r="97" spans="1:24" s="8" customFormat="1" ht="15" customHeight="1">
      <c r="A97" s="136">
        <v>40</v>
      </c>
      <c r="B97" s="303" t="s">
        <v>218</v>
      </c>
      <c r="C97" s="304"/>
      <c r="D97" s="305"/>
      <c r="E97" s="128"/>
      <c r="F97" s="93"/>
      <c r="G97" s="94"/>
      <c r="H97" s="44"/>
      <c r="I97" s="118"/>
      <c r="J97" s="128"/>
      <c r="K97" s="245"/>
      <c r="L97" s="27">
        <v>0</v>
      </c>
      <c r="M97" s="247"/>
      <c r="N97" s="248">
        <f t="shared" si="12"/>
        <v>0</v>
      </c>
      <c r="O97" s="128"/>
      <c r="P97" s="93"/>
      <c r="Q97" s="94">
        <v>0</v>
      </c>
      <c r="R97" s="44"/>
      <c r="S97" s="118">
        <f t="shared" si="11"/>
        <v>0</v>
      </c>
      <c r="T97" s="128"/>
      <c r="U97" s="93"/>
      <c r="V97" s="94"/>
      <c r="W97" s="44"/>
      <c r="X97" s="118"/>
    </row>
    <row r="98" spans="1:24" s="8" customFormat="1" ht="15" customHeight="1">
      <c r="A98" s="136">
        <v>41</v>
      </c>
      <c r="B98" s="303" t="s">
        <v>219</v>
      </c>
      <c r="C98" s="304"/>
      <c r="D98" s="305"/>
      <c r="E98" s="128"/>
      <c r="F98" s="93"/>
      <c r="G98" s="94"/>
      <c r="H98" s="44"/>
      <c r="I98" s="118"/>
      <c r="J98" s="128"/>
      <c r="K98" s="245"/>
      <c r="L98" s="27">
        <v>0</v>
      </c>
      <c r="M98" s="247"/>
      <c r="N98" s="248">
        <f t="shared" si="12"/>
        <v>0</v>
      </c>
      <c r="O98" s="128"/>
      <c r="P98" s="93"/>
      <c r="Q98" s="94">
        <v>0</v>
      </c>
      <c r="R98" s="44"/>
      <c r="S98" s="118">
        <f t="shared" si="11"/>
        <v>0</v>
      </c>
      <c r="T98" s="128"/>
      <c r="U98" s="93"/>
      <c r="V98" s="94"/>
      <c r="W98" s="44"/>
      <c r="X98" s="118"/>
    </row>
    <row r="99" spans="1:24" s="8" customFormat="1" ht="15" customHeight="1">
      <c r="A99" s="136">
        <v>42</v>
      </c>
      <c r="B99" s="303" t="s">
        <v>220</v>
      </c>
      <c r="C99" s="304"/>
      <c r="D99" s="305"/>
      <c r="E99" s="128"/>
      <c r="F99" s="93"/>
      <c r="G99" s="94"/>
      <c r="H99" s="44"/>
      <c r="I99" s="118"/>
      <c r="J99" s="128"/>
      <c r="K99" s="245"/>
      <c r="L99" s="27">
        <v>0</v>
      </c>
      <c r="M99" s="247"/>
      <c r="N99" s="248"/>
      <c r="O99" s="128"/>
      <c r="P99" s="93"/>
      <c r="Q99" s="94">
        <v>0</v>
      </c>
      <c r="R99" s="44"/>
      <c r="S99" s="118">
        <f t="shared" si="11"/>
        <v>0</v>
      </c>
      <c r="T99" s="128"/>
      <c r="U99" s="93"/>
      <c r="V99" s="94"/>
      <c r="W99" s="44"/>
      <c r="X99" s="118"/>
    </row>
    <row r="100" spans="1:24" s="8" customFormat="1" ht="15" customHeight="1">
      <c r="A100" s="136">
        <v>43</v>
      </c>
      <c r="B100" s="303" t="s">
        <v>221</v>
      </c>
      <c r="C100" s="304"/>
      <c r="D100" s="305"/>
      <c r="E100" s="128"/>
      <c r="F100" s="93"/>
      <c r="G100" s="94"/>
      <c r="H100" s="44"/>
      <c r="I100" s="118"/>
      <c r="J100" s="128"/>
      <c r="K100" s="245"/>
      <c r="L100" s="27">
        <v>0</v>
      </c>
      <c r="M100" s="247"/>
      <c r="N100" s="248"/>
      <c r="O100" s="128"/>
      <c r="P100" s="93"/>
      <c r="Q100" s="94">
        <v>0</v>
      </c>
      <c r="R100" s="44"/>
      <c r="S100" s="118">
        <f t="shared" si="11"/>
        <v>0</v>
      </c>
      <c r="T100" s="128"/>
      <c r="U100" s="93"/>
      <c r="V100" s="94"/>
      <c r="W100" s="44"/>
      <c r="X100" s="118"/>
    </row>
    <row r="101" spans="1:24" s="8" customFormat="1" ht="15" customHeight="1">
      <c r="A101" s="136">
        <v>44</v>
      </c>
      <c r="B101" s="303" t="s">
        <v>232</v>
      </c>
      <c r="C101" s="304" t="s">
        <v>166</v>
      </c>
      <c r="D101" s="305" t="s">
        <v>166</v>
      </c>
      <c r="E101" s="128"/>
      <c r="F101" s="93"/>
      <c r="G101" s="94"/>
      <c r="H101" s="44"/>
      <c r="I101" s="118"/>
      <c r="J101" s="128"/>
      <c r="K101" s="245"/>
      <c r="L101" s="27">
        <v>0</v>
      </c>
      <c r="M101" s="247"/>
      <c r="N101" s="248">
        <f t="shared" ref="N101:N124" si="13">M101*L101</f>
        <v>0</v>
      </c>
      <c r="O101" s="128"/>
      <c r="P101" s="93"/>
      <c r="Q101" s="94">
        <v>0</v>
      </c>
      <c r="R101" s="203"/>
      <c r="S101" s="118">
        <f t="shared" si="11"/>
        <v>0</v>
      </c>
      <c r="T101" s="128"/>
      <c r="U101" s="93"/>
      <c r="V101" s="94"/>
      <c r="W101" s="44"/>
      <c r="X101" s="118"/>
    </row>
    <row r="102" spans="1:24" s="8" customFormat="1" ht="15" customHeight="1">
      <c r="A102" s="136">
        <v>45</v>
      </c>
      <c r="B102" s="303" t="s">
        <v>233</v>
      </c>
      <c r="C102" s="304" t="s">
        <v>166</v>
      </c>
      <c r="D102" s="305" t="s">
        <v>166</v>
      </c>
      <c r="E102" s="128"/>
      <c r="F102" s="93"/>
      <c r="G102" s="94"/>
      <c r="H102" s="44"/>
      <c r="I102" s="118"/>
      <c r="J102" s="128"/>
      <c r="K102" s="245"/>
      <c r="L102" s="27">
        <v>0</v>
      </c>
      <c r="M102" s="247"/>
      <c r="N102" s="248">
        <f t="shared" si="13"/>
        <v>0</v>
      </c>
      <c r="O102" s="128"/>
      <c r="P102" s="93"/>
      <c r="Q102" s="94">
        <v>0</v>
      </c>
      <c r="R102" s="203"/>
      <c r="S102" s="118">
        <f t="shared" si="11"/>
        <v>0</v>
      </c>
      <c r="T102" s="128"/>
      <c r="U102" s="93"/>
      <c r="V102" s="94"/>
      <c r="W102" s="44"/>
      <c r="X102" s="118"/>
    </row>
    <row r="103" spans="1:24" s="8" customFormat="1" ht="15" customHeight="1">
      <c r="A103" s="136">
        <v>46</v>
      </c>
      <c r="B103" s="303" t="s">
        <v>234</v>
      </c>
      <c r="C103" s="304"/>
      <c r="D103" s="305"/>
      <c r="E103" s="128"/>
      <c r="F103" s="93"/>
      <c r="G103" s="94"/>
      <c r="H103" s="44"/>
      <c r="I103" s="118"/>
      <c r="J103" s="128"/>
      <c r="K103" s="245"/>
      <c r="L103" s="27">
        <v>0</v>
      </c>
      <c r="M103" s="247"/>
      <c r="N103" s="248">
        <f t="shared" si="13"/>
        <v>0</v>
      </c>
      <c r="O103" s="128"/>
      <c r="P103" s="93"/>
      <c r="Q103" s="94">
        <v>0</v>
      </c>
      <c r="R103" s="203"/>
      <c r="S103" s="118">
        <f t="shared" si="11"/>
        <v>0</v>
      </c>
      <c r="T103" s="128"/>
      <c r="U103" s="93"/>
      <c r="V103" s="94"/>
      <c r="W103" s="44"/>
      <c r="X103" s="118"/>
    </row>
    <row r="104" spans="1:24" s="8" customFormat="1" ht="15" customHeight="1">
      <c r="A104" s="136">
        <v>47</v>
      </c>
      <c r="B104" s="303" t="s">
        <v>271</v>
      </c>
      <c r="C104" s="304"/>
      <c r="D104" s="305"/>
      <c r="E104" s="128"/>
      <c r="F104" s="93"/>
      <c r="G104" s="94"/>
      <c r="H104" s="44"/>
      <c r="I104" s="118"/>
      <c r="J104" s="128"/>
      <c r="K104" s="245"/>
      <c r="L104" s="27">
        <v>0</v>
      </c>
      <c r="M104" s="247"/>
      <c r="N104" s="248">
        <f t="shared" si="13"/>
        <v>0</v>
      </c>
      <c r="O104" s="128"/>
      <c r="P104" s="93"/>
      <c r="Q104" s="94">
        <v>0</v>
      </c>
      <c r="R104" s="203"/>
      <c r="S104" s="118"/>
      <c r="T104" s="128"/>
      <c r="U104" s="93"/>
      <c r="V104" s="94"/>
      <c r="W104" s="44"/>
      <c r="X104" s="118"/>
    </row>
    <row r="105" spans="1:24" s="8" customFormat="1" ht="15" customHeight="1">
      <c r="A105" s="136">
        <v>48</v>
      </c>
      <c r="B105" s="303" t="s">
        <v>235</v>
      </c>
      <c r="C105" s="304"/>
      <c r="D105" s="305"/>
      <c r="E105" s="128"/>
      <c r="F105" s="93"/>
      <c r="G105" s="94"/>
      <c r="H105" s="44"/>
      <c r="I105" s="118"/>
      <c r="J105" s="128"/>
      <c r="K105" s="245"/>
      <c r="L105" s="27">
        <v>0</v>
      </c>
      <c r="M105" s="247"/>
      <c r="N105" s="248">
        <f t="shared" si="13"/>
        <v>0</v>
      </c>
      <c r="O105" s="128"/>
      <c r="P105" s="93"/>
      <c r="Q105" s="94">
        <v>0</v>
      </c>
      <c r="R105" s="203"/>
      <c r="S105" s="118"/>
      <c r="T105" s="128"/>
      <c r="U105" s="93"/>
      <c r="V105" s="94"/>
      <c r="W105" s="44"/>
      <c r="X105" s="118"/>
    </row>
    <row r="106" spans="1:24" s="8" customFormat="1" ht="15" customHeight="1">
      <c r="A106" s="136">
        <v>49</v>
      </c>
      <c r="B106" s="303" t="s">
        <v>236</v>
      </c>
      <c r="C106" s="304"/>
      <c r="D106" s="305"/>
      <c r="E106" s="128"/>
      <c r="F106" s="93"/>
      <c r="G106" s="94"/>
      <c r="H106" s="44"/>
      <c r="I106" s="118"/>
      <c r="J106" s="128"/>
      <c r="K106" s="245"/>
      <c r="L106" s="27">
        <v>0</v>
      </c>
      <c r="M106" s="247"/>
      <c r="N106" s="248">
        <f t="shared" si="13"/>
        <v>0</v>
      </c>
      <c r="O106" s="128"/>
      <c r="P106" s="93"/>
      <c r="Q106" s="94">
        <v>0</v>
      </c>
      <c r="R106" s="203"/>
      <c r="S106" s="118"/>
      <c r="T106" s="128"/>
      <c r="U106" s="93"/>
      <c r="V106" s="94"/>
      <c r="W106" s="44"/>
      <c r="X106" s="118"/>
    </row>
    <row r="107" spans="1:24" s="8" customFormat="1" ht="15" customHeight="1">
      <c r="A107" s="136">
        <v>50</v>
      </c>
      <c r="B107" s="303" t="s">
        <v>237</v>
      </c>
      <c r="C107" s="304"/>
      <c r="D107" s="305"/>
      <c r="E107" s="128"/>
      <c r="F107" s="93"/>
      <c r="G107" s="94"/>
      <c r="H107" s="44"/>
      <c r="I107" s="118"/>
      <c r="J107" s="128"/>
      <c r="K107" s="245"/>
      <c r="L107" s="27">
        <v>0</v>
      </c>
      <c r="M107" s="247"/>
      <c r="N107" s="248">
        <f t="shared" si="13"/>
        <v>0</v>
      </c>
      <c r="O107" s="128"/>
      <c r="P107" s="93"/>
      <c r="Q107" s="94">
        <v>0</v>
      </c>
      <c r="R107" s="203"/>
      <c r="S107" s="118"/>
      <c r="T107" s="128"/>
      <c r="U107" s="93"/>
      <c r="V107" s="94"/>
      <c r="W107" s="44"/>
      <c r="X107" s="118"/>
    </row>
    <row r="108" spans="1:24" s="8" customFormat="1" ht="15" customHeight="1">
      <c r="A108" s="136">
        <v>51</v>
      </c>
      <c r="B108" s="303" t="s">
        <v>238</v>
      </c>
      <c r="C108" s="304"/>
      <c r="D108" s="305"/>
      <c r="E108" s="128"/>
      <c r="F108" s="93"/>
      <c r="G108" s="94"/>
      <c r="H108" s="44"/>
      <c r="I108" s="118"/>
      <c r="J108" s="128"/>
      <c r="K108" s="245"/>
      <c r="L108" s="27">
        <v>0</v>
      </c>
      <c r="M108" s="247"/>
      <c r="N108" s="248">
        <f t="shared" si="13"/>
        <v>0</v>
      </c>
      <c r="O108" s="128"/>
      <c r="P108" s="93"/>
      <c r="Q108" s="94">
        <v>0</v>
      </c>
      <c r="R108" s="203"/>
      <c r="S108" s="118"/>
      <c r="T108" s="128"/>
      <c r="U108" s="93"/>
      <c r="V108" s="94"/>
      <c r="W108" s="44"/>
      <c r="X108" s="118"/>
    </row>
    <row r="109" spans="1:24" s="8" customFormat="1" ht="15" customHeight="1">
      <c r="A109" s="136">
        <v>52</v>
      </c>
      <c r="B109" s="303" t="s">
        <v>239</v>
      </c>
      <c r="C109" s="304"/>
      <c r="D109" s="305"/>
      <c r="E109" s="128"/>
      <c r="F109" s="93"/>
      <c r="G109" s="94"/>
      <c r="H109" s="44"/>
      <c r="I109" s="118"/>
      <c r="J109" s="128"/>
      <c r="K109" s="245"/>
      <c r="L109" s="27">
        <v>0</v>
      </c>
      <c r="M109" s="247"/>
      <c r="N109" s="248">
        <f t="shared" si="13"/>
        <v>0</v>
      </c>
      <c r="O109" s="128"/>
      <c r="P109" s="93"/>
      <c r="Q109" s="94">
        <v>0</v>
      </c>
      <c r="R109" s="203"/>
      <c r="S109" s="118"/>
      <c r="T109" s="128"/>
      <c r="U109" s="93"/>
      <c r="V109" s="94"/>
      <c r="W109" s="44"/>
      <c r="X109" s="118"/>
    </row>
    <row r="110" spans="1:24" s="8" customFormat="1" ht="15" customHeight="1">
      <c r="A110" s="136">
        <v>53</v>
      </c>
      <c r="B110" s="285" t="s">
        <v>240</v>
      </c>
      <c r="C110" s="286"/>
      <c r="D110" s="287"/>
      <c r="E110" s="128"/>
      <c r="F110" s="93"/>
      <c r="G110" s="94"/>
      <c r="H110" s="44"/>
      <c r="I110" s="118"/>
      <c r="J110" s="128"/>
      <c r="K110" s="93"/>
      <c r="L110" s="27">
        <v>0</v>
      </c>
      <c r="M110" s="44"/>
      <c r="N110" s="118">
        <f t="shared" si="13"/>
        <v>0</v>
      </c>
      <c r="O110" s="128"/>
      <c r="P110" s="93"/>
      <c r="Q110" s="94">
        <v>0</v>
      </c>
      <c r="R110" s="203"/>
      <c r="S110" s="118"/>
      <c r="T110" s="128"/>
      <c r="U110" s="93"/>
      <c r="V110" s="94"/>
      <c r="W110" s="44"/>
      <c r="X110" s="118"/>
    </row>
    <row r="111" spans="1:24" s="8" customFormat="1" ht="15" customHeight="1">
      <c r="A111" s="136">
        <v>54</v>
      </c>
      <c r="B111" s="285" t="s">
        <v>175</v>
      </c>
      <c r="C111" s="286"/>
      <c r="D111" s="287"/>
      <c r="E111" s="128"/>
      <c r="F111" s="93"/>
      <c r="G111" s="94"/>
      <c r="H111" s="44"/>
      <c r="I111" s="118"/>
      <c r="J111" s="128"/>
      <c r="K111" s="93"/>
      <c r="L111" s="27">
        <v>0</v>
      </c>
      <c r="M111" s="44"/>
      <c r="N111" s="118">
        <f t="shared" si="13"/>
        <v>0</v>
      </c>
      <c r="O111" s="128"/>
      <c r="P111" s="93"/>
      <c r="Q111" s="94">
        <v>0</v>
      </c>
      <c r="R111" s="203"/>
      <c r="S111" s="118"/>
      <c r="T111" s="128"/>
      <c r="U111" s="93"/>
      <c r="V111" s="94"/>
      <c r="W111" s="44"/>
      <c r="X111" s="118"/>
    </row>
    <row r="112" spans="1:24" s="8" customFormat="1" ht="15" customHeight="1">
      <c r="A112" s="136">
        <v>55</v>
      </c>
      <c r="B112" s="303" t="s">
        <v>241</v>
      </c>
      <c r="C112" s="304"/>
      <c r="D112" s="305"/>
      <c r="E112" s="128"/>
      <c r="F112" s="93"/>
      <c r="G112" s="94"/>
      <c r="H112" s="44"/>
      <c r="I112" s="118"/>
      <c r="J112" s="128"/>
      <c r="K112" s="93"/>
      <c r="L112" s="27">
        <v>0</v>
      </c>
      <c r="M112" s="44"/>
      <c r="N112" s="118">
        <f t="shared" si="13"/>
        <v>0</v>
      </c>
      <c r="O112" s="128"/>
      <c r="P112" s="93"/>
      <c r="Q112" s="94">
        <v>0</v>
      </c>
      <c r="R112" s="203"/>
      <c r="S112" s="118"/>
      <c r="T112" s="128"/>
      <c r="U112" s="93"/>
      <c r="V112" s="94"/>
      <c r="W112" s="44"/>
      <c r="X112" s="118"/>
    </row>
    <row r="113" spans="1:24" s="8" customFormat="1" ht="15" customHeight="1">
      <c r="A113" s="136">
        <v>56</v>
      </c>
      <c r="B113" s="285" t="s">
        <v>242</v>
      </c>
      <c r="C113" s="286"/>
      <c r="D113" s="287"/>
      <c r="E113" s="128"/>
      <c r="F113" s="93"/>
      <c r="G113" s="94"/>
      <c r="H113" s="44"/>
      <c r="I113" s="118"/>
      <c r="J113" s="128"/>
      <c r="K113" s="93"/>
      <c r="L113" s="27">
        <v>0</v>
      </c>
      <c r="M113" s="44"/>
      <c r="N113" s="118">
        <f t="shared" si="13"/>
        <v>0</v>
      </c>
      <c r="O113" s="128"/>
      <c r="P113" s="93"/>
      <c r="Q113" s="94">
        <v>0</v>
      </c>
      <c r="R113" s="203"/>
      <c r="S113" s="118"/>
      <c r="T113" s="128"/>
      <c r="U113" s="93"/>
      <c r="V113" s="94"/>
      <c r="W113" s="44"/>
      <c r="X113" s="118"/>
    </row>
    <row r="114" spans="1:24" s="8" customFormat="1" ht="15" customHeight="1">
      <c r="A114" s="136">
        <v>57</v>
      </c>
      <c r="B114" s="285" t="s">
        <v>243</v>
      </c>
      <c r="C114" s="286"/>
      <c r="D114" s="287"/>
      <c r="E114" s="128"/>
      <c r="F114" s="93"/>
      <c r="G114" s="94"/>
      <c r="H114" s="44"/>
      <c r="I114" s="118"/>
      <c r="J114" s="128"/>
      <c r="K114" s="93"/>
      <c r="L114" s="27">
        <v>0</v>
      </c>
      <c r="M114" s="44"/>
      <c r="N114" s="118">
        <f t="shared" si="13"/>
        <v>0</v>
      </c>
      <c r="O114" s="128"/>
      <c r="P114" s="93"/>
      <c r="Q114" s="94">
        <v>0</v>
      </c>
      <c r="R114" s="203"/>
      <c r="S114" s="118"/>
      <c r="T114" s="128"/>
      <c r="U114" s="93"/>
      <c r="V114" s="94"/>
      <c r="W114" s="44"/>
      <c r="X114" s="118"/>
    </row>
    <row r="115" spans="1:24" s="8" customFormat="1" ht="15" customHeight="1">
      <c r="A115" s="136">
        <v>58</v>
      </c>
      <c r="B115" s="285" t="s">
        <v>244</v>
      </c>
      <c r="C115" s="286"/>
      <c r="D115" s="287"/>
      <c r="E115" s="128"/>
      <c r="F115" s="93"/>
      <c r="G115" s="94"/>
      <c r="H115" s="44"/>
      <c r="I115" s="118"/>
      <c r="J115" s="128"/>
      <c r="K115" s="93"/>
      <c r="L115" s="27">
        <v>0</v>
      </c>
      <c r="M115" s="44"/>
      <c r="N115" s="118">
        <f t="shared" si="13"/>
        <v>0</v>
      </c>
      <c r="O115" s="128"/>
      <c r="P115" s="93"/>
      <c r="Q115" s="94">
        <v>0</v>
      </c>
      <c r="R115" s="203"/>
      <c r="S115" s="118"/>
      <c r="T115" s="128"/>
      <c r="U115" s="93"/>
      <c r="V115" s="94"/>
      <c r="W115" s="44"/>
      <c r="X115" s="118"/>
    </row>
    <row r="116" spans="1:24" s="8" customFormat="1" ht="15" customHeight="1">
      <c r="A116" s="136">
        <v>59</v>
      </c>
      <c r="B116" s="285" t="s">
        <v>245</v>
      </c>
      <c r="C116" s="286"/>
      <c r="D116" s="287"/>
      <c r="E116" s="128"/>
      <c r="F116" s="93"/>
      <c r="G116" s="94"/>
      <c r="H116" s="44"/>
      <c r="I116" s="118"/>
      <c r="J116" s="128"/>
      <c r="K116" s="93"/>
      <c r="L116" s="27">
        <v>0</v>
      </c>
      <c r="M116" s="44"/>
      <c r="N116" s="118">
        <f t="shared" si="13"/>
        <v>0</v>
      </c>
      <c r="O116" s="128"/>
      <c r="P116" s="93"/>
      <c r="Q116" s="94">
        <v>0</v>
      </c>
      <c r="R116" s="203"/>
      <c r="S116" s="118"/>
      <c r="T116" s="128"/>
      <c r="U116" s="93"/>
      <c r="V116" s="94"/>
      <c r="W116" s="44"/>
      <c r="X116" s="118"/>
    </row>
    <row r="117" spans="1:24" s="8" customFormat="1" ht="15" customHeight="1">
      <c r="A117" s="136">
        <v>60</v>
      </c>
      <c r="B117" s="285" t="s">
        <v>246</v>
      </c>
      <c r="C117" s="286" t="s">
        <v>166</v>
      </c>
      <c r="D117" s="287" t="s">
        <v>166</v>
      </c>
      <c r="E117" s="128"/>
      <c r="F117" s="93"/>
      <c r="G117" s="94"/>
      <c r="H117" s="44"/>
      <c r="I117" s="118"/>
      <c r="J117" s="128"/>
      <c r="K117" s="93"/>
      <c r="L117" s="27">
        <v>0</v>
      </c>
      <c r="M117" s="44"/>
      <c r="N117" s="118">
        <f t="shared" si="13"/>
        <v>0</v>
      </c>
      <c r="O117" s="128"/>
      <c r="P117" s="93"/>
      <c r="Q117" s="94">
        <v>0</v>
      </c>
      <c r="R117" s="203"/>
      <c r="S117" s="118"/>
      <c r="T117" s="128"/>
      <c r="U117" s="93"/>
      <c r="V117" s="94"/>
      <c r="W117" s="44"/>
      <c r="X117" s="118"/>
    </row>
    <row r="118" spans="1:24" s="8" customFormat="1" ht="15" customHeight="1">
      <c r="A118" s="136">
        <v>61</v>
      </c>
      <c r="B118" s="285" t="s">
        <v>247</v>
      </c>
      <c r="C118" s="286" t="s">
        <v>166</v>
      </c>
      <c r="D118" s="287" t="s">
        <v>166</v>
      </c>
      <c r="E118" s="128"/>
      <c r="F118" s="93"/>
      <c r="G118" s="94"/>
      <c r="H118" s="44"/>
      <c r="I118" s="118"/>
      <c r="J118" s="128"/>
      <c r="K118" s="93"/>
      <c r="L118" s="27">
        <v>0</v>
      </c>
      <c r="M118" s="44"/>
      <c r="N118" s="118">
        <f t="shared" si="13"/>
        <v>0</v>
      </c>
      <c r="O118" s="128"/>
      <c r="P118" s="93"/>
      <c r="Q118" s="94">
        <v>0</v>
      </c>
      <c r="R118" s="203"/>
      <c r="S118" s="118"/>
      <c r="T118" s="128"/>
      <c r="U118" s="93"/>
      <c r="V118" s="94"/>
      <c r="W118" s="44"/>
      <c r="X118" s="118"/>
    </row>
    <row r="119" spans="1:24" s="8" customFormat="1" ht="15" customHeight="1">
      <c r="A119" s="136">
        <v>62</v>
      </c>
      <c r="B119" s="285"/>
      <c r="C119" s="286"/>
      <c r="D119" s="287"/>
      <c r="E119" s="128"/>
      <c r="F119" s="93"/>
      <c r="G119" s="94"/>
      <c r="H119" s="44"/>
      <c r="I119" s="118"/>
      <c r="J119" s="128"/>
      <c r="K119" s="93"/>
      <c r="L119" s="94"/>
      <c r="M119" s="44"/>
      <c r="N119" s="118"/>
      <c r="O119" s="128"/>
      <c r="P119" s="93"/>
      <c r="Q119" s="94"/>
      <c r="R119" s="203"/>
      <c r="S119" s="118"/>
      <c r="T119" s="128"/>
      <c r="U119" s="93"/>
      <c r="V119" s="94"/>
      <c r="W119" s="44"/>
      <c r="X119" s="118"/>
    </row>
    <row r="120" spans="1:24" s="8" customFormat="1" ht="15" customHeight="1">
      <c r="A120" s="136">
        <v>63</v>
      </c>
      <c r="B120" s="285"/>
      <c r="C120" s="286"/>
      <c r="D120" s="287"/>
      <c r="E120" s="128"/>
      <c r="F120" s="93"/>
      <c r="G120" s="94"/>
      <c r="H120" s="44"/>
      <c r="I120" s="118"/>
      <c r="J120" s="128"/>
      <c r="K120" s="93"/>
      <c r="L120" s="94"/>
      <c r="M120" s="44"/>
      <c r="N120" s="118"/>
      <c r="O120" s="128"/>
      <c r="P120" s="93"/>
      <c r="Q120" s="94"/>
      <c r="R120" s="203"/>
      <c r="S120" s="118"/>
      <c r="T120" s="128"/>
      <c r="U120" s="93"/>
      <c r="V120" s="94"/>
      <c r="W120" s="44"/>
      <c r="X120" s="118"/>
    </row>
    <row r="121" spans="1:24" s="8" customFormat="1" ht="15" customHeight="1">
      <c r="A121" s="136">
        <v>64</v>
      </c>
      <c r="B121" s="285"/>
      <c r="C121" s="286"/>
      <c r="D121" s="287"/>
      <c r="E121" s="128"/>
      <c r="F121" s="93"/>
      <c r="G121" s="94"/>
      <c r="H121" s="44"/>
      <c r="I121" s="118"/>
      <c r="J121" s="128"/>
      <c r="K121" s="93"/>
      <c r="L121" s="94"/>
      <c r="M121" s="44"/>
      <c r="N121" s="118"/>
      <c r="O121" s="128"/>
      <c r="P121" s="93"/>
      <c r="Q121" s="94"/>
      <c r="R121" s="203"/>
      <c r="S121" s="118"/>
      <c r="T121" s="128"/>
      <c r="U121" s="93"/>
      <c r="V121" s="94"/>
      <c r="W121" s="44"/>
      <c r="X121" s="118"/>
    </row>
    <row r="122" spans="1:24" s="8" customFormat="1" ht="15" customHeight="1">
      <c r="A122" s="136">
        <v>65</v>
      </c>
      <c r="B122" s="285"/>
      <c r="C122" s="286"/>
      <c r="D122" s="287"/>
      <c r="E122" s="128"/>
      <c r="F122" s="93"/>
      <c r="G122" s="94"/>
      <c r="H122" s="44"/>
      <c r="I122" s="118"/>
      <c r="J122" s="128"/>
      <c r="K122" s="93"/>
      <c r="L122" s="94"/>
      <c r="M122" s="44"/>
      <c r="N122" s="118"/>
      <c r="O122" s="128"/>
      <c r="P122" s="93"/>
      <c r="Q122" s="94"/>
      <c r="R122" s="203"/>
      <c r="S122" s="118"/>
      <c r="T122" s="128"/>
      <c r="U122" s="93"/>
      <c r="V122" s="94"/>
      <c r="W122" s="44"/>
      <c r="X122" s="118"/>
    </row>
    <row r="123" spans="1:24" s="8" customFormat="1" ht="15" customHeight="1">
      <c r="A123" s="136">
        <v>66</v>
      </c>
      <c r="B123" s="285"/>
      <c r="C123" s="286"/>
      <c r="D123" s="287"/>
      <c r="E123" s="128"/>
      <c r="F123" s="93"/>
      <c r="G123" s="94"/>
      <c r="H123" s="44"/>
      <c r="I123" s="118"/>
      <c r="J123" s="128"/>
      <c r="K123" s="93"/>
      <c r="L123" s="94"/>
      <c r="M123" s="44"/>
      <c r="N123" s="118">
        <f t="shared" si="13"/>
        <v>0</v>
      </c>
      <c r="O123" s="128"/>
      <c r="P123" s="93"/>
      <c r="Q123" s="94"/>
      <c r="R123" s="203"/>
      <c r="S123" s="118"/>
      <c r="T123" s="128"/>
      <c r="U123" s="93"/>
      <c r="V123" s="94"/>
      <c r="W123" s="44"/>
      <c r="X123" s="118"/>
    </row>
    <row r="124" spans="1:24" s="8" customFormat="1" ht="15" customHeight="1">
      <c r="A124" s="136">
        <v>67</v>
      </c>
      <c r="B124" s="285"/>
      <c r="C124" s="286"/>
      <c r="D124" s="287"/>
      <c r="E124" s="128"/>
      <c r="F124" s="93"/>
      <c r="G124" s="94"/>
      <c r="H124" s="44"/>
      <c r="I124" s="118"/>
      <c r="J124" s="128"/>
      <c r="K124" s="93"/>
      <c r="L124" s="94"/>
      <c r="M124" s="44"/>
      <c r="N124" s="118">
        <f t="shared" si="13"/>
        <v>0</v>
      </c>
      <c r="O124" s="128"/>
      <c r="P124" s="93"/>
      <c r="Q124" s="94"/>
      <c r="R124" s="203"/>
      <c r="S124" s="118"/>
      <c r="T124" s="128"/>
      <c r="U124" s="93"/>
      <c r="V124" s="94"/>
      <c r="W124" s="44"/>
      <c r="X124" s="118"/>
    </row>
    <row r="125" spans="1:24" s="8" customFormat="1" ht="15" customHeight="1">
      <c r="A125" s="136"/>
      <c r="B125" s="312" t="s">
        <v>49</v>
      </c>
      <c r="C125" s="313"/>
      <c r="D125" s="314"/>
      <c r="E125" s="128"/>
      <c r="F125" s="251"/>
      <c r="G125" s="27"/>
      <c r="H125" s="252"/>
      <c r="I125" s="111">
        <f>SUM(I59:I123)</f>
        <v>481520</v>
      </c>
      <c r="J125" s="128"/>
      <c r="K125" s="93"/>
      <c r="L125" s="94"/>
      <c r="M125" s="44"/>
      <c r="N125" s="111">
        <f>SUM(N58:N124)</f>
        <v>444653.86000000004</v>
      </c>
      <c r="O125" s="128"/>
      <c r="P125" s="93"/>
      <c r="Q125" s="94"/>
      <c r="R125" s="202"/>
      <c r="S125" s="111">
        <f>SUM(S58:S123)</f>
        <v>357805</v>
      </c>
      <c r="T125" s="128"/>
      <c r="U125" s="93"/>
      <c r="V125" s="94"/>
      <c r="W125" s="44"/>
      <c r="X125" s="118"/>
    </row>
    <row r="126" spans="1:24" s="8" customFormat="1" ht="15" customHeight="1">
      <c r="A126" s="136"/>
      <c r="B126" s="288"/>
      <c r="C126" s="289"/>
      <c r="D126" s="290"/>
      <c r="E126" s="128"/>
      <c r="F126" s="29"/>
      <c r="G126" s="27"/>
      <c r="H126" s="252"/>
      <c r="I126" s="111"/>
      <c r="J126" s="128"/>
      <c r="K126" s="93"/>
      <c r="L126" s="94"/>
      <c r="M126" s="44"/>
      <c r="N126" s="118"/>
      <c r="O126" s="128"/>
      <c r="P126" s="93"/>
      <c r="Q126" s="94"/>
      <c r="R126" s="202"/>
      <c r="S126" s="118"/>
      <c r="T126" s="128"/>
      <c r="U126" s="93"/>
      <c r="V126" s="94"/>
      <c r="W126" s="44"/>
      <c r="X126" s="118"/>
    </row>
    <row r="127" spans="1:24" s="8" customFormat="1" ht="15" customHeight="1">
      <c r="A127" s="227" t="s">
        <v>173</v>
      </c>
      <c r="B127" s="322" t="s">
        <v>174</v>
      </c>
      <c r="C127" s="323"/>
      <c r="D127" s="324"/>
      <c r="E127" s="128"/>
      <c r="G127" s="253"/>
      <c r="J127" s="128"/>
      <c r="K127" s="93"/>
      <c r="L127" s="94"/>
      <c r="M127" s="44"/>
      <c r="N127" s="118"/>
      <c r="O127" s="128"/>
      <c r="P127" s="93"/>
      <c r="Q127" s="94"/>
      <c r="R127" s="202"/>
      <c r="S127" s="118"/>
      <c r="T127" s="128"/>
      <c r="U127" s="93"/>
      <c r="V127" s="94"/>
      <c r="W127" s="44"/>
      <c r="X127" s="118"/>
    </row>
    <row r="128" spans="1:24" s="8" customFormat="1" ht="15" customHeight="1">
      <c r="A128" s="136">
        <v>1</v>
      </c>
      <c r="B128" s="285" t="s">
        <v>175</v>
      </c>
      <c r="C128" s="286"/>
      <c r="D128" s="287"/>
      <c r="E128" s="128"/>
      <c r="F128" s="251" t="s">
        <v>45</v>
      </c>
      <c r="G128" s="27">
        <v>2</v>
      </c>
      <c r="H128" s="252">
        <v>20000</v>
      </c>
      <c r="I128" s="118">
        <f t="shared" ref="I128:I141" si="14">H128*G128</f>
        <v>40000</v>
      </c>
      <c r="J128" s="128"/>
      <c r="K128" s="93" t="s">
        <v>45</v>
      </c>
      <c r="L128" s="94">
        <v>2</v>
      </c>
      <c r="M128" s="44">
        <v>15345.83</v>
      </c>
      <c r="N128" s="118">
        <f t="shared" ref="N128:N154" si="15">M128*L128</f>
        <v>30691.66</v>
      </c>
      <c r="O128" s="128"/>
      <c r="P128" s="233" t="s">
        <v>39</v>
      </c>
      <c r="Q128" s="94">
        <v>2</v>
      </c>
      <c r="R128" s="44">
        <v>5800</v>
      </c>
      <c r="S128" s="118">
        <f>R128*Q128</f>
        <v>11600</v>
      </c>
      <c r="T128" s="128"/>
      <c r="U128" s="93"/>
      <c r="V128" s="94"/>
      <c r="W128" s="44"/>
      <c r="X128" s="118"/>
    </row>
    <row r="129" spans="1:24" s="8" customFormat="1" ht="15" customHeight="1">
      <c r="A129" s="136">
        <v>2</v>
      </c>
      <c r="B129" s="285" t="s">
        <v>176</v>
      </c>
      <c r="C129" s="286"/>
      <c r="D129" s="287"/>
      <c r="E129" s="128"/>
      <c r="F129" s="251" t="s">
        <v>45</v>
      </c>
      <c r="G129" s="27">
        <v>6</v>
      </c>
      <c r="H129" s="44">
        <v>1000</v>
      </c>
      <c r="I129" s="118">
        <f t="shared" si="14"/>
        <v>6000</v>
      </c>
      <c r="J129" s="128"/>
      <c r="K129" s="93" t="s">
        <v>45</v>
      </c>
      <c r="L129" s="94">
        <v>2</v>
      </c>
      <c r="M129" s="44">
        <v>1833.22</v>
      </c>
      <c r="N129" s="118">
        <f t="shared" si="15"/>
        <v>3666.44</v>
      </c>
      <c r="O129" s="128"/>
      <c r="P129" s="233" t="s">
        <v>39</v>
      </c>
      <c r="Q129" s="94">
        <v>6</v>
      </c>
      <c r="R129" s="44">
        <v>1100</v>
      </c>
      <c r="S129" s="118">
        <f>R129*Q129</f>
        <v>6600</v>
      </c>
      <c r="T129" s="128"/>
      <c r="U129" s="93"/>
      <c r="V129" s="94"/>
      <c r="W129" s="44"/>
      <c r="X129" s="118"/>
    </row>
    <row r="130" spans="1:24" s="8" customFormat="1" ht="15" customHeight="1">
      <c r="A130" s="136">
        <v>3</v>
      </c>
      <c r="B130" s="285" t="s">
        <v>177</v>
      </c>
      <c r="C130" s="286"/>
      <c r="D130" s="287"/>
      <c r="E130" s="128"/>
      <c r="F130" s="93" t="s">
        <v>72</v>
      </c>
      <c r="G130" s="94">
        <v>2</v>
      </c>
      <c r="H130" s="44">
        <v>6000</v>
      </c>
      <c r="I130" s="118">
        <f t="shared" si="14"/>
        <v>12000</v>
      </c>
      <c r="J130" s="128"/>
      <c r="K130" s="93" t="s">
        <v>131</v>
      </c>
      <c r="L130" s="94">
        <v>2</v>
      </c>
      <c r="M130" s="44">
        <v>13815</v>
      </c>
      <c r="N130" s="118">
        <f t="shared" si="15"/>
        <v>27630</v>
      </c>
      <c r="O130" s="128"/>
      <c r="P130" s="410" t="s">
        <v>12</v>
      </c>
      <c r="Q130" s="408">
        <v>1</v>
      </c>
      <c r="R130" s="412">
        <v>16000</v>
      </c>
      <c r="S130" s="414">
        <f>R130*Q130</f>
        <v>16000</v>
      </c>
      <c r="T130" s="128"/>
      <c r="U130" s="93"/>
      <c r="V130" s="94"/>
      <c r="W130" s="44"/>
      <c r="X130" s="118"/>
    </row>
    <row r="131" spans="1:24" s="8" customFormat="1" ht="15" customHeight="1">
      <c r="A131" s="136">
        <v>4</v>
      </c>
      <c r="B131" s="285" t="s">
        <v>178</v>
      </c>
      <c r="C131" s="286"/>
      <c r="D131" s="287"/>
      <c r="E131" s="128"/>
      <c r="F131" s="93" t="s">
        <v>72</v>
      </c>
      <c r="G131" s="94">
        <v>1</v>
      </c>
      <c r="H131" s="44">
        <v>5700</v>
      </c>
      <c r="I131" s="118">
        <f t="shared" si="14"/>
        <v>5700</v>
      </c>
      <c r="J131" s="128"/>
      <c r="K131" s="93" t="s">
        <v>131</v>
      </c>
      <c r="L131" s="94">
        <v>1</v>
      </c>
      <c r="M131" s="44">
        <v>12433.5</v>
      </c>
      <c r="N131" s="118">
        <f t="shared" si="15"/>
        <v>12433.5</v>
      </c>
      <c r="O131" s="128"/>
      <c r="P131" s="411"/>
      <c r="Q131" s="409"/>
      <c r="R131" s="413"/>
      <c r="S131" s="415">
        <f t="shared" ref="S131" si="16">R131*Q131</f>
        <v>0</v>
      </c>
      <c r="T131" s="128"/>
      <c r="U131" s="93"/>
      <c r="V131" s="94"/>
      <c r="W131" s="44"/>
      <c r="X131" s="118"/>
    </row>
    <row r="132" spans="1:24" s="8" customFormat="1" ht="15" customHeight="1">
      <c r="A132" s="136">
        <v>5</v>
      </c>
      <c r="B132" s="285" t="s">
        <v>179</v>
      </c>
      <c r="C132" s="286"/>
      <c r="D132" s="287"/>
      <c r="E132" s="128"/>
      <c r="F132" s="93" t="s">
        <v>72</v>
      </c>
      <c r="G132" s="94">
        <v>4</v>
      </c>
      <c r="H132" s="44">
        <v>15000</v>
      </c>
      <c r="I132" s="118">
        <f t="shared" si="14"/>
        <v>60000</v>
      </c>
      <c r="J132" s="128"/>
      <c r="K132" s="93" t="s">
        <v>131</v>
      </c>
      <c r="L132" s="94">
        <v>4</v>
      </c>
      <c r="M132" s="44">
        <v>2640</v>
      </c>
      <c r="N132" s="118">
        <f t="shared" si="15"/>
        <v>10560</v>
      </c>
      <c r="O132" s="128"/>
      <c r="P132" s="233" t="s">
        <v>131</v>
      </c>
      <c r="Q132" s="94">
        <v>10</v>
      </c>
      <c r="R132" s="44">
        <v>2350</v>
      </c>
      <c r="S132" s="118">
        <f>R132*Q132</f>
        <v>23500</v>
      </c>
      <c r="T132" s="128"/>
      <c r="U132" s="93"/>
      <c r="V132" s="94"/>
      <c r="W132" s="123"/>
      <c r="X132" s="119"/>
    </row>
    <row r="133" spans="1:24" s="8" customFormat="1" ht="15" customHeight="1">
      <c r="A133" s="136">
        <v>6</v>
      </c>
      <c r="B133" s="285" t="s">
        <v>180</v>
      </c>
      <c r="C133" s="286"/>
      <c r="D133" s="287"/>
      <c r="E133" s="128"/>
      <c r="F133" s="93" t="s">
        <v>72</v>
      </c>
      <c r="G133" s="94">
        <v>3</v>
      </c>
      <c r="H133" s="44">
        <v>26000</v>
      </c>
      <c r="I133" s="118">
        <f t="shared" si="14"/>
        <v>78000</v>
      </c>
      <c r="J133" s="128"/>
      <c r="K133" s="261" t="s">
        <v>72</v>
      </c>
      <c r="L133" s="261">
        <v>3</v>
      </c>
      <c r="M133" s="262">
        <v>2430</v>
      </c>
      <c r="N133" s="118">
        <f t="shared" si="15"/>
        <v>7290</v>
      </c>
      <c r="O133" s="128"/>
      <c r="P133" s="233" t="s">
        <v>131</v>
      </c>
      <c r="Q133" s="94">
        <v>5</v>
      </c>
      <c r="R133" s="44">
        <v>4675</v>
      </c>
      <c r="S133" s="118">
        <f>R133*Q133</f>
        <v>23375</v>
      </c>
      <c r="T133" s="128"/>
      <c r="U133" s="93"/>
      <c r="V133" s="94"/>
      <c r="W133" s="123"/>
      <c r="X133" s="118"/>
    </row>
    <row r="134" spans="1:24" s="8" customFormat="1" ht="15" customHeight="1">
      <c r="A134" s="136">
        <v>7</v>
      </c>
      <c r="B134" s="285" t="s">
        <v>181</v>
      </c>
      <c r="C134" s="286"/>
      <c r="D134" s="287"/>
      <c r="E134" s="128"/>
      <c r="F134" s="93" t="s">
        <v>127</v>
      </c>
      <c r="G134" s="94">
        <v>1</v>
      </c>
      <c r="H134" s="44">
        <v>5500</v>
      </c>
      <c r="I134" s="118">
        <f t="shared" si="14"/>
        <v>5500</v>
      </c>
      <c r="J134" s="128"/>
      <c r="K134" s="261" t="s">
        <v>127</v>
      </c>
      <c r="L134" s="261">
        <v>1</v>
      </c>
      <c r="M134" s="262">
        <v>12642</v>
      </c>
      <c r="N134" s="118">
        <f t="shared" si="15"/>
        <v>12642</v>
      </c>
      <c r="O134" s="128"/>
      <c r="P134" s="233" t="s">
        <v>222</v>
      </c>
      <c r="Q134" s="94">
        <v>1</v>
      </c>
      <c r="R134" s="44">
        <v>9600</v>
      </c>
      <c r="S134" s="118">
        <f t="shared" ref="S134:S139" si="17">R134*Q134</f>
        <v>9600</v>
      </c>
      <c r="T134" s="128"/>
      <c r="U134" s="93"/>
      <c r="V134" s="94"/>
      <c r="W134" s="123"/>
      <c r="X134" s="118"/>
    </row>
    <row r="135" spans="1:24" s="8" customFormat="1" ht="15" customHeight="1">
      <c r="A135" s="136">
        <v>8</v>
      </c>
      <c r="B135" s="285" t="s">
        <v>182</v>
      </c>
      <c r="C135" s="286"/>
      <c r="D135" s="287"/>
      <c r="E135" s="128"/>
      <c r="F135" s="93" t="s">
        <v>127</v>
      </c>
      <c r="G135" s="94">
        <v>1</v>
      </c>
      <c r="H135" s="44">
        <v>4500</v>
      </c>
      <c r="I135" s="118">
        <f t="shared" si="14"/>
        <v>4500</v>
      </c>
      <c r="J135" s="128"/>
      <c r="K135" s="261" t="s">
        <v>127</v>
      </c>
      <c r="L135" s="261">
        <v>1</v>
      </c>
      <c r="M135" s="262">
        <v>6604.8</v>
      </c>
      <c r="N135" s="118">
        <f t="shared" si="15"/>
        <v>6604.8</v>
      </c>
      <c r="O135" s="128"/>
      <c r="P135" s="233" t="s">
        <v>222</v>
      </c>
      <c r="Q135" s="94">
        <v>1</v>
      </c>
      <c r="R135" s="44">
        <v>7200</v>
      </c>
      <c r="S135" s="118">
        <f t="shared" si="17"/>
        <v>7200</v>
      </c>
      <c r="T135" s="128"/>
      <c r="U135" s="93"/>
      <c r="V135" s="94"/>
      <c r="W135" s="44"/>
      <c r="X135" s="118"/>
    </row>
    <row r="136" spans="1:24" s="8" customFormat="1" ht="15" customHeight="1">
      <c r="A136" s="136">
        <v>9</v>
      </c>
      <c r="B136" s="285" t="s">
        <v>148</v>
      </c>
      <c r="C136" s="286"/>
      <c r="D136" s="287"/>
      <c r="E136" s="128"/>
      <c r="F136" s="93" t="s">
        <v>127</v>
      </c>
      <c r="G136" s="94">
        <v>1</v>
      </c>
      <c r="H136" s="44">
        <v>15000</v>
      </c>
      <c r="I136" s="118">
        <f t="shared" si="14"/>
        <v>15000</v>
      </c>
      <c r="J136" s="128"/>
      <c r="K136" s="261" t="s">
        <v>127</v>
      </c>
      <c r="L136" s="261">
        <v>1</v>
      </c>
      <c r="M136" s="262">
        <v>12642</v>
      </c>
      <c r="N136" s="118">
        <f t="shared" si="15"/>
        <v>12642</v>
      </c>
      <c r="O136" s="128"/>
      <c r="P136" s="233" t="s">
        <v>222</v>
      </c>
      <c r="Q136" s="94">
        <v>1</v>
      </c>
      <c r="R136" s="44">
        <v>12900</v>
      </c>
      <c r="S136" s="118">
        <f t="shared" si="17"/>
        <v>12900</v>
      </c>
      <c r="T136" s="128"/>
      <c r="U136" s="93"/>
      <c r="V136" s="94"/>
      <c r="W136" s="44"/>
      <c r="X136" s="118"/>
    </row>
    <row r="137" spans="1:24" s="8" customFormat="1" ht="15" customHeight="1">
      <c r="A137" s="136">
        <v>10</v>
      </c>
      <c r="B137" s="285" t="s">
        <v>183</v>
      </c>
      <c r="C137" s="286"/>
      <c r="D137" s="287"/>
      <c r="E137" s="128"/>
      <c r="F137" s="93" t="s">
        <v>72</v>
      </c>
      <c r="G137" s="94">
        <v>4</v>
      </c>
      <c r="H137" s="44">
        <v>2000</v>
      </c>
      <c r="I137" s="118">
        <f t="shared" si="14"/>
        <v>8000</v>
      </c>
      <c r="J137" s="128"/>
      <c r="K137" s="261" t="s">
        <v>72</v>
      </c>
      <c r="L137" s="261">
        <v>4</v>
      </c>
      <c r="M137" s="262">
        <v>3000</v>
      </c>
      <c r="N137" s="118">
        <f t="shared" si="15"/>
        <v>12000</v>
      </c>
      <c r="O137" s="128"/>
      <c r="P137" s="233" t="s">
        <v>45</v>
      </c>
      <c r="Q137" s="94">
        <v>4</v>
      </c>
      <c r="R137" s="44">
        <v>1800</v>
      </c>
      <c r="S137" s="118">
        <f t="shared" si="17"/>
        <v>7200</v>
      </c>
      <c r="T137" s="128"/>
      <c r="U137" s="93"/>
      <c r="V137" s="94"/>
      <c r="W137" s="44"/>
      <c r="X137" s="118"/>
    </row>
    <row r="138" spans="1:24" s="8" customFormat="1" ht="15" customHeight="1">
      <c r="A138" s="136">
        <v>11</v>
      </c>
      <c r="B138" s="285" t="s">
        <v>153</v>
      </c>
      <c r="C138" s="286"/>
      <c r="D138" s="287"/>
      <c r="E138" s="128"/>
      <c r="F138" s="93" t="s">
        <v>45</v>
      </c>
      <c r="G138" s="94">
        <v>4</v>
      </c>
      <c r="H138" s="44">
        <v>2200</v>
      </c>
      <c r="I138" s="118">
        <f t="shared" si="14"/>
        <v>8800</v>
      </c>
      <c r="J138" s="128"/>
      <c r="K138" s="261" t="s">
        <v>45</v>
      </c>
      <c r="L138" s="261">
        <v>4</v>
      </c>
      <c r="M138" s="262">
        <v>4200</v>
      </c>
      <c r="N138" s="118">
        <f t="shared" si="15"/>
        <v>16800</v>
      </c>
      <c r="O138" s="128"/>
      <c r="P138" s="233" t="s">
        <v>45</v>
      </c>
      <c r="Q138" s="94">
        <v>1</v>
      </c>
      <c r="R138" s="44">
        <v>1600</v>
      </c>
      <c r="S138" s="118">
        <f t="shared" si="17"/>
        <v>1600</v>
      </c>
      <c r="T138" s="128"/>
      <c r="U138" s="93"/>
      <c r="V138" s="94"/>
      <c r="W138" s="44"/>
      <c r="X138" s="118"/>
    </row>
    <row r="139" spans="1:24" s="8" customFormat="1" ht="15" customHeight="1">
      <c r="A139" s="136">
        <v>12</v>
      </c>
      <c r="B139" s="285" t="s">
        <v>184</v>
      </c>
      <c r="C139" s="286"/>
      <c r="D139" s="287"/>
      <c r="E139" s="128"/>
      <c r="F139" s="93" t="s">
        <v>45</v>
      </c>
      <c r="G139" s="94">
        <v>1</v>
      </c>
      <c r="H139" s="44">
        <v>1200</v>
      </c>
      <c r="I139" s="118">
        <f t="shared" si="14"/>
        <v>1200</v>
      </c>
      <c r="J139" s="128"/>
      <c r="K139" s="261" t="s">
        <v>45</v>
      </c>
      <c r="L139" s="261">
        <v>1</v>
      </c>
      <c r="M139" s="262">
        <v>1200</v>
      </c>
      <c r="N139" s="118">
        <f t="shared" si="15"/>
        <v>1200</v>
      </c>
      <c r="O139" s="128"/>
      <c r="P139" s="233" t="s">
        <v>12</v>
      </c>
      <c r="Q139" s="94">
        <v>1</v>
      </c>
      <c r="R139" s="44">
        <v>4000</v>
      </c>
      <c r="S139" s="118">
        <f t="shared" si="17"/>
        <v>4000</v>
      </c>
      <c r="T139" s="297" t="s">
        <v>230</v>
      </c>
      <c r="U139" s="298"/>
      <c r="V139" s="298"/>
      <c r="W139" s="298"/>
      <c r="X139" s="299"/>
    </row>
    <row r="140" spans="1:24" s="8" customFormat="1" ht="15" customHeight="1">
      <c r="A140" s="136">
        <v>13</v>
      </c>
      <c r="B140" s="285" t="s">
        <v>185</v>
      </c>
      <c r="C140" s="286"/>
      <c r="D140" s="287"/>
      <c r="E140" s="128"/>
      <c r="F140" s="93" t="s">
        <v>45</v>
      </c>
      <c r="G140" s="94">
        <v>17</v>
      </c>
      <c r="H140" s="44">
        <v>400</v>
      </c>
      <c r="I140" s="118">
        <f t="shared" si="14"/>
        <v>6800</v>
      </c>
      <c r="J140" s="128"/>
      <c r="K140" s="261" t="s">
        <v>12</v>
      </c>
      <c r="L140" s="261">
        <v>1</v>
      </c>
      <c r="M140" s="262">
        <v>5760</v>
      </c>
      <c r="N140" s="118">
        <f t="shared" si="15"/>
        <v>5760</v>
      </c>
      <c r="O140" s="128"/>
      <c r="P140" s="233"/>
      <c r="Q140" s="94"/>
      <c r="R140" s="44"/>
      <c r="S140" s="118"/>
      <c r="T140" s="300"/>
      <c r="U140" s="301"/>
      <c r="V140" s="301"/>
      <c r="W140" s="301"/>
      <c r="X140" s="302"/>
    </row>
    <row r="141" spans="1:24" s="8" customFormat="1" ht="15" customHeight="1">
      <c r="A141" s="136">
        <v>14</v>
      </c>
      <c r="B141" s="285" t="s">
        <v>169</v>
      </c>
      <c r="C141" s="286"/>
      <c r="D141" s="287"/>
      <c r="E141" s="128"/>
      <c r="F141" s="93" t="s">
        <v>12</v>
      </c>
      <c r="G141" s="94">
        <v>1</v>
      </c>
      <c r="H141" s="44">
        <v>10000</v>
      </c>
      <c r="I141" s="118">
        <f t="shared" si="14"/>
        <v>10000</v>
      </c>
      <c r="J141" s="128"/>
      <c r="K141" s="261"/>
      <c r="L141" s="261"/>
      <c r="M141" s="262"/>
      <c r="N141" s="118"/>
      <c r="O141" s="128"/>
      <c r="P141" s="233" t="s">
        <v>12</v>
      </c>
      <c r="Q141" s="94">
        <v>1</v>
      </c>
      <c r="R141" s="44">
        <v>12000</v>
      </c>
      <c r="S141" s="118">
        <f t="shared" ref="S141" si="18">R141*Q141</f>
        <v>12000</v>
      </c>
      <c r="T141" s="128"/>
      <c r="U141" s="93"/>
      <c r="V141" s="94"/>
      <c r="W141" s="123"/>
      <c r="X141" s="119"/>
    </row>
    <row r="142" spans="1:24" s="8" customFormat="1" ht="15" customHeight="1">
      <c r="A142" s="136">
        <v>15</v>
      </c>
      <c r="B142" s="285" t="s">
        <v>248</v>
      </c>
      <c r="C142" s="286"/>
      <c r="D142" s="287"/>
      <c r="E142" s="128"/>
      <c r="F142" s="93"/>
      <c r="G142" s="94"/>
      <c r="H142" s="123"/>
      <c r="I142" s="118">
        <f t="shared" ref="I142:I143" si="19">H142*G142</f>
        <v>0</v>
      </c>
      <c r="J142" s="128"/>
      <c r="K142" s="261"/>
      <c r="L142" s="261"/>
      <c r="M142" s="262"/>
      <c r="N142" s="118"/>
      <c r="O142" s="128"/>
      <c r="P142" s="233"/>
      <c r="Q142" s="94"/>
      <c r="R142" s="44"/>
      <c r="S142" s="118"/>
      <c r="T142" s="128"/>
      <c r="U142" s="93"/>
      <c r="V142" s="94"/>
      <c r="W142" s="123"/>
      <c r="X142" s="118"/>
    </row>
    <row r="143" spans="1:24" s="8" customFormat="1" ht="15" customHeight="1">
      <c r="A143" s="136">
        <v>16</v>
      </c>
      <c r="B143" s="285" t="s">
        <v>249</v>
      </c>
      <c r="C143" s="286"/>
      <c r="D143" s="287"/>
      <c r="E143" s="129"/>
      <c r="F143" s="95"/>
      <c r="G143" s="96"/>
      <c r="H143" s="112"/>
      <c r="I143" s="109">
        <f t="shared" si="19"/>
        <v>0</v>
      </c>
      <c r="J143" s="129"/>
      <c r="K143" s="261"/>
      <c r="L143" s="261"/>
      <c r="M143" s="262"/>
      <c r="N143" s="109"/>
      <c r="O143" s="129"/>
      <c r="P143" s="95"/>
      <c r="Q143" s="96"/>
      <c r="R143" s="110"/>
      <c r="S143" s="109"/>
      <c r="T143" s="129"/>
      <c r="U143" s="95"/>
      <c r="V143" s="96"/>
      <c r="W143" s="112"/>
      <c r="X143" s="109"/>
    </row>
    <row r="144" spans="1:24" s="8" customFormat="1" ht="15" customHeight="1">
      <c r="A144" s="136">
        <v>17</v>
      </c>
      <c r="B144" s="285" t="s">
        <v>250</v>
      </c>
      <c r="C144" s="286"/>
      <c r="D144" s="287"/>
      <c r="E144" s="129"/>
      <c r="F144" s="95"/>
      <c r="G144" s="96"/>
      <c r="H144" s="112"/>
      <c r="I144" s="109"/>
      <c r="J144" s="129"/>
      <c r="K144" s="93"/>
      <c r="L144" s="94">
        <v>0</v>
      </c>
      <c r="M144" s="237"/>
      <c r="N144" s="109">
        <f t="shared" si="15"/>
        <v>0</v>
      </c>
      <c r="O144" s="129"/>
      <c r="P144" s="95"/>
      <c r="Q144" s="96"/>
      <c r="R144" s="110"/>
      <c r="S144" s="109"/>
      <c r="T144" s="129"/>
      <c r="U144" s="95"/>
      <c r="V144" s="96"/>
      <c r="W144" s="112"/>
      <c r="X144" s="109"/>
    </row>
    <row r="145" spans="1:24" s="8" customFormat="1" ht="15" customHeight="1">
      <c r="A145" s="136">
        <v>18</v>
      </c>
      <c r="B145" s="285" t="s">
        <v>251</v>
      </c>
      <c r="C145" s="286"/>
      <c r="D145" s="287"/>
      <c r="E145" s="129"/>
      <c r="F145" s="95"/>
      <c r="G145" s="96"/>
      <c r="H145" s="112"/>
      <c r="I145" s="109"/>
      <c r="J145" s="129"/>
      <c r="K145" s="93"/>
      <c r="L145" s="94">
        <v>0</v>
      </c>
      <c r="M145" s="237"/>
      <c r="N145" s="109">
        <f t="shared" si="15"/>
        <v>0</v>
      </c>
      <c r="O145" s="129"/>
      <c r="P145" s="95"/>
      <c r="Q145" s="96"/>
      <c r="R145" s="110"/>
      <c r="S145" s="109"/>
      <c r="T145" s="129"/>
      <c r="U145" s="95"/>
      <c r="V145" s="96"/>
      <c r="W145" s="112"/>
      <c r="X145" s="109"/>
    </row>
    <row r="146" spans="1:24" s="8" customFormat="1" ht="15" customHeight="1">
      <c r="A146" s="136">
        <v>19</v>
      </c>
      <c r="B146" s="285" t="s">
        <v>252</v>
      </c>
      <c r="C146" s="286"/>
      <c r="D146" s="287"/>
      <c r="E146" s="129"/>
      <c r="F146" s="95"/>
      <c r="G146" s="96"/>
      <c r="H146" s="112"/>
      <c r="I146" s="109"/>
      <c r="J146" s="129"/>
      <c r="K146" s="93"/>
      <c r="L146" s="94">
        <v>0</v>
      </c>
      <c r="M146" s="237"/>
      <c r="N146" s="109">
        <f t="shared" si="15"/>
        <v>0</v>
      </c>
      <c r="O146" s="129"/>
      <c r="P146" s="95"/>
      <c r="Q146" s="96"/>
      <c r="R146" s="110"/>
      <c r="S146" s="109"/>
      <c r="T146" s="129"/>
      <c r="U146" s="95"/>
      <c r="V146" s="96"/>
      <c r="W146" s="112"/>
      <c r="X146" s="109"/>
    </row>
    <row r="147" spans="1:24" s="8" customFormat="1" ht="15" customHeight="1">
      <c r="A147" s="136">
        <v>20</v>
      </c>
      <c r="B147" s="285" t="s">
        <v>254</v>
      </c>
      <c r="C147" s="286"/>
      <c r="D147" s="287"/>
      <c r="E147" s="129"/>
      <c r="F147" s="95"/>
      <c r="G147" s="96"/>
      <c r="H147" s="112"/>
      <c r="I147" s="109"/>
      <c r="J147" s="129"/>
      <c r="K147" s="93"/>
      <c r="L147" s="94">
        <v>0</v>
      </c>
      <c r="M147" s="237"/>
      <c r="N147" s="109">
        <f t="shared" si="15"/>
        <v>0</v>
      </c>
      <c r="O147" s="129"/>
      <c r="P147" s="95"/>
      <c r="Q147" s="96"/>
      <c r="R147" s="110"/>
      <c r="S147" s="109"/>
      <c r="T147" s="129"/>
      <c r="U147" s="95"/>
      <c r="V147" s="96"/>
      <c r="W147" s="112"/>
      <c r="X147" s="109"/>
    </row>
    <row r="148" spans="1:24" s="8" customFormat="1" ht="15" customHeight="1">
      <c r="A148" s="136">
        <v>21</v>
      </c>
      <c r="B148" s="285" t="s">
        <v>253</v>
      </c>
      <c r="C148" s="286"/>
      <c r="D148" s="287"/>
      <c r="E148" s="129"/>
      <c r="F148" s="95"/>
      <c r="G148" s="96"/>
      <c r="H148" s="112"/>
      <c r="I148" s="109"/>
      <c r="J148" s="129"/>
      <c r="K148" s="93"/>
      <c r="L148" s="94">
        <v>0</v>
      </c>
      <c r="M148" s="237"/>
      <c r="N148" s="109">
        <f t="shared" si="15"/>
        <v>0</v>
      </c>
      <c r="O148" s="129"/>
      <c r="P148" s="95"/>
      <c r="Q148" s="96"/>
      <c r="R148" s="110"/>
      <c r="S148" s="109"/>
      <c r="T148" s="129"/>
      <c r="U148" s="95"/>
      <c r="V148" s="96"/>
      <c r="W148" s="112"/>
      <c r="X148" s="109"/>
    </row>
    <row r="149" spans="1:24" s="8" customFormat="1" ht="15" customHeight="1">
      <c r="A149" s="136">
        <v>22</v>
      </c>
      <c r="B149" s="285" t="s">
        <v>256</v>
      </c>
      <c r="C149" s="286"/>
      <c r="D149" s="287"/>
      <c r="E149" s="129"/>
      <c r="F149" s="95"/>
      <c r="G149" s="96"/>
      <c r="H149" s="112"/>
      <c r="I149" s="109"/>
      <c r="J149" s="129"/>
      <c r="K149" s="93"/>
      <c r="L149" s="94">
        <v>0</v>
      </c>
      <c r="M149" s="237"/>
      <c r="N149" s="109">
        <f t="shared" si="15"/>
        <v>0</v>
      </c>
      <c r="O149" s="129"/>
      <c r="P149" s="95"/>
      <c r="Q149" s="96"/>
      <c r="R149" s="110"/>
      <c r="S149" s="109"/>
      <c r="T149" s="129"/>
      <c r="U149" s="95"/>
      <c r="V149" s="96"/>
      <c r="W149" s="112"/>
      <c r="X149" s="109"/>
    </row>
    <row r="150" spans="1:24" s="8" customFormat="1" ht="15" customHeight="1">
      <c r="A150" s="136">
        <v>23</v>
      </c>
      <c r="B150" s="285" t="s">
        <v>279</v>
      </c>
      <c r="C150" s="286"/>
      <c r="D150" s="287"/>
      <c r="E150" s="129"/>
      <c r="F150" s="261" t="s">
        <v>45</v>
      </c>
      <c r="G150" s="261">
        <v>1</v>
      </c>
      <c r="H150" s="262">
        <v>2500</v>
      </c>
      <c r="I150" s="109">
        <f t="shared" ref="I150:I152" si="20">H150*G150</f>
        <v>2500</v>
      </c>
      <c r="J150" s="129"/>
      <c r="K150" s="261" t="s">
        <v>45</v>
      </c>
      <c r="L150" s="261">
        <v>1</v>
      </c>
      <c r="M150" s="262">
        <v>2500</v>
      </c>
      <c r="N150" s="109">
        <f t="shared" ref="N150:N152" si="21">M150*L150</f>
        <v>2500</v>
      </c>
      <c r="O150" s="129"/>
      <c r="P150" s="233" t="s">
        <v>45</v>
      </c>
      <c r="Q150" s="94">
        <v>1</v>
      </c>
      <c r="R150" s="44">
        <v>3000</v>
      </c>
      <c r="S150" s="118">
        <f t="shared" ref="S150:S151" si="22">R150*Q150</f>
        <v>3000</v>
      </c>
      <c r="T150" s="129"/>
      <c r="U150" s="95"/>
      <c r="V150" s="96"/>
      <c r="W150" s="112"/>
      <c r="X150" s="109"/>
    </row>
    <row r="151" spans="1:24" s="8" customFormat="1" ht="15" customHeight="1">
      <c r="A151" s="136">
        <v>24</v>
      </c>
      <c r="B151" s="285" t="s">
        <v>280</v>
      </c>
      <c r="C151" s="286"/>
      <c r="D151" s="287"/>
      <c r="E151" s="129"/>
      <c r="F151" s="261" t="s">
        <v>45</v>
      </c>
      <c r="G151" s="261">
        <v>1</v>
      </c>
      <c r="H151" s="262">
        <v>2500</v>
      </c>
      <c r="I151" s="109">
        <f t="shared" si="20"/>
        <v>2500</v>
      </c>
      <c r="J151" s="129"/>
      <c r="K151" s="261" t="s">
        <v>45</v>
      </c>
      <c r="L151" s="261">
        <v>1</v>
      </c>
      <c r="M151" s="262">
        <v>2500</v>
      </c>
      <c r="N151" s="109">
        <f t="shared" si="21"/>
        <v>2500</v>
      </c>
      <c r="O151" s="129"/>
      <c r="P151" s="233" t="s">
        <v>45</v>
      </c>
      <c r="Q151" s="94">
        <v>1</v>
      </c>
      <c r="R151" s="44">
        <v>2500</v>
      </c>
      <c r="S151" s="118">
        <f t="shared" si="22"/>
        <v>2500</v>
      </c>
      <c r="T151" s="129"/>
      <c r="U151" s="95"/>
      <c r="V151" s="96"/>
      <c r="W151" s="112"/>
      <c r="X151" s="109"/>
    </row>
    <row r="152" spans="1:24" s="8" customFormat="1" ht="15" customHeight="1">
      <c r="A152" s="136">
        <v>25</v>
      </c>
      <c r="B152" s="285" t="s">
        <v>281</v>
      </c>
      <c r="C152" s="286"/>
      <c r="D152" s="287"/>
      <c r="E152" s="129"/>
      <c r="F152" s="261" t="s">
        <v>131</v>
      </c>
      <c r="G152" s="261">
        <v>1</v>
      </c>
      <c r="H152" s="262">
        <v>2120</v>
      </c>
      <c r="I152" s="109">
        <f t="shared" si="20"/>
        <v>2120</v>
      </c>
      <c r="J152" s="129"/>
      <c r="K152" s="261" t="s">
        <v>131</v>
      </c>
      <c r="L152" s="261">
        <v>1</v>
      </c>
      <c r="M152" s="262">
        <v>2120</v>
      </c>
      <c r="N152" s="109">
        <f t="shared" si="21"/>
        <v>2120</v>
      </c>
      <c r="O152" s="129"/>
      <c r="P152" s="95"/>
      <c r="Q152" s="96"/>
      <c r="R152" s="110"/>
      <c r="S152" s="109"/>
      <c r="T152" s="129"/>
      <c r="U152" s="95"/>
      <c r="V152" s="96"/>
      <c r="W152" s="112"/>
      <c r="X152" s="109"/>
    </row>
    <row r="153" spans="1:24" s="8" customFormat="1" ht="15" customHeight="1">
      <c r="A153" s="136">
        <v>26</v>
      </c>
      <c r="B153" s="285"/>
      <c r="C153" s="286"/>
      <c r="D153" s="287"/>
      <c r="E153" s="129"/>
      <c r="F153" s="95"/>
      <c r="G153" s="96"/>
      <c r="H153" s="112"/>
      <c r="I153" s="109"/>
      <c r="J153" s="129"/>
      <c r="K153" s="93"/>
      <c r="L153" s="94"/>
      <c r="M153" s="237"/>
      <c r="N153" s="109">
        <f t="shared" si="15"/>
        <v>0</v>
      </c>
      <c r="O153" s="129"/>
      <c r="P153" s="95"/>
      <c r="Q153" s="96"/>
      <c r="R153" s="110"/>
      <c r="S153" s="109"/>
      <c r="T153" s="129"/>
      <c r="U153" s="95"/>
      <c r="V153" s="96"/>
      <c r="W153" s="112"/>
      <c r="X153" s="109"/>
    </row>
    <row r="154" spans="1:24" s="8" customFormat="1" ht="15" customHeight="1">
      <c r="A154" s="136">
        <v>27</v>
      </c>
      <c r="B154" s="285"/>
      <c r="C154" s="286"/>
      <c r="D154" s="287"/>
      <c r="E154" s="130"/>
      <c r="F154" s="97"/>
      <c r="G154" s="98"/>
      <c r="H154" s="113"/>
      <c r="I154" s="109"/>
      <c r="J154" s="130"/>
      <c r="K154" s="97"/>
      <c r="L154" s="98"/>
      <c r="M154" s="113"/>
      <c r="N154" s="109">
        <f t="shared" si="15"/>
        <v>0</v>
      </c>
      <c r="O154" s="130"/>
      <c r="P154" s="97"/>
      <c r="Q154" s="98"/>
      <c r="R154" s="203"/>
      <c r="S154" s="109"/>
      <c r="T154" s="130"/>
      <c r="U154" s="97"/>
      <c r="V154" s="98"/>
      <c r="W154" s="113"/>
      <c r="X154" s="109"/>
    </row>
    <row r="155" spans="1:24" s="8" customFormat="1" ht="15" customHeight="1">
      <c r="A155" s="136"/>
      <c r="B155" s="312" t="s">
        <v>49</v>
      </c>
      <c r="C155" s="313"/>
      <c r="D155" s="314"/>
      <c r="E155" s="130"/>
      <c r="F155" s="97"/>
      <c r="G155" s="98"/>
      <c r="H155" s="113"/>
      <c r="I155" s="111">
        <f>SUM(I128:I152)</f>
        <v>268620</v>
      </c>
      <c r="J155" s="130"/>
      <c r="K155" s="97"/>
      <c r="L155" s="98"/>
      <c r="M155" s="113"/>
      <c r="N155" s="111">
        <f>SUM(N128:N154)</f>
        <v>167040.40000000002</v>
      </c>
      <c r="O155" s="130"/>
      <c r="P155" s="97"/>
      <c r="Q155" s="98"/>
      <c r="R155" s="203"/>
      <c r="S155" s="111">
        <f>SUM(S128:S153)</f>
        <v>141075</v>
      </c>
      <c r="T155" s="130"/>
      <c r="U155" s="97"/>
      <c r="V155" s="98"/>
      <c r="W155" s="113"/>
      <c r="X155" s="109"/>
    </row>
    <row r="156" spans="1:24" s="8" customFormat="1" ht="15" customHeight="1">
      <c r="A156" s="136"/>
      <c r="B156" s="312"/>
      <c r="C156" s="313"/>
      <c r="D156" s="314"/>
      <c r="E156" s="130"/>
      <c r="F156" s="97"/>
      <c r="G156" s="98"/>
      <c r="H156" s="113"/>
      <c r="I156" s="109"/>
      <c r="J156" s="130"/>
      <c r="K156" s="97"/>
      <c r="L156" s="98"/>
      <c r="M156" s="113"/>
      <c r="N156" s="109"/>
      <c r="O156" s="130"/>
      <c r="P156" s="97"/>
      <c r="Q156" s="98"/>
      <c r="R156" s="203"/>
      <c r="S156" s="109"/>
      <c r="T156" s="130"/>
      <c r="U156" s="97"/>
      <c r="V156" s="98"/>
      <c r="W156" s="113"/>
      <c r="X156" s="109"/>
    </row>
    <row r="157" spans="1:24" s="8" customFormat="1" ht="15" customHeight="1">
      <c r="A157" s="227" t="s">
        <v>186</v>
      </c>
      <c r="B157" s="322" t="s">
        <v>187</v>
      </c>
      <c r="C157" s="323"/>
      <c r="D157" s="324"/>
      <c r="E157" s="130"/>
      <c r="F157" s="97"/>
      <c r="G157" s="98"/>
      <c r="H157" s="113"/>
      <c r="I157" s="109"/>
      <c r="J157" s="130"/>
      <c r="K157" s="97"/>
      <c r="L157" s="98"/>
      <c r="M157" s="113"/>
      <c r="N157" s="109"/>
      <c r="O157" s="130"/>
      <c r="P157" s="97"/>
      <c r="Q157" s="98"/>
      <c r="R157" s="163"/>
      <c r="S157" s="109"/>
      <c r="T157" s="130"/>
      <c r="U157" s="97"/>
      <c r="V157" s="98"/>
      <c r="W157" s="113"/>
      <c r="X157" s="109"/>
    </row>
    <row r="158" spans="1:24" s="8" customFormat="1" ht="15" customHeight="1">
      <c r="A158" s="136">
        <v>1</v>
      </c>
      <c r="B158" s="285" t="s">
        <v>150</v>
      </c>
      <c r="C158" s="286"/>
      <c r="D158" s="287"/>
      <c r="E158" s="130"/>
      <c r="F158" s="99" t="s">
        <v>45</v>
      </c>
      <c r="G158" s="100">
        <v>1</v>
      </c>
      <c r="H158" s="108">
        <v>15000</v>
      </c>
      <c r="I158" s="109">
        <f t="shared" ref="I158:I162" si="23">H158*G158</f>
        <v>15000</v>
      </c>
      <c r="J158" s="130"/>
      <c r="K158" s="261" t="s">
        <v>45</v>
      </c>
      <c r="L158" s="261">
        <v>1</v>
      </c>
      <c r="M158" s="262">
        <v>15345.83</v>
      </c>
      <c r="N158" s="109">
        <f t="shared" ref="N158:N181" si="24">M158*L158</f>
        <v>15345.83</v>
      </c>
      <c r="O158" s="130"/>
      <c r="P158" s="253"/>
      <c r="Q158" s="253"/>
      <c r="R158" s="253"/>
      <c r="S158" s="109"/>
      <c r="T158" s="130"/>
      <c r="U158" s="99"/>
      <c r="V158" s="100"/>
      <c r="W158" s="108"/>
      <c r="X158" s="109"/>
    </row>
    <row r="159" spans="1:24" s="8" customFormat="1" ht="15" customHeight="1">
      <c r="A159" s="136">
        <v>2</v>
      </c>
      <c r="B159" s="285" t="s">
        <v>181</v>
      </c>
      <c r="C159" s="286"/>
      <c r="D159" s="287"/>
      <c r="E159" s="130"/>
      <c r="F159" s="97" t="s">
        <v>127</v>
      </c>
      <c r="G159" s="98">
        <v>1</v>
      </c>
      <c r="H159" s="113">
        <v>5500</v>
      </c>
      <c r="I159" s="109">
        <f t="shared" si="23"/>
        <v>5500</v>
      </c>
      <c r="J159" s="130"/>
      <c r="K159" s="261" t="s">
        <v>127</v>
      </c>
      <c r="L159" s="261">
        <v>0.5</v>
      </c>
      <c r="M159" s="262">
        <v>12642</v>
      </c>
      <c r="N159" s="109">
        <f t="shared" si="24"/>
        <v>6321</v>
      </c>
      <c r="O159" s="130"/>
      <c r="P159" s="233" t="s">
        <v>222</v>
      </c>
      <c r="Q159" s="233">
        <v>1</v>
      </c>
      <c r="R159" s="233">
        <v>9600</v>
      </c>
      <c r="S159" s="109">
        <f t="shared" ref="S159:S163" si="25">R159*Q159</f>
        <v>9600</v>
      </c>
      <c r="T159" s="130"/>
      <c r="U159" s="97"/>
      <c r="V159" s="98"/>
      <c r="W159" s="113"/>
      <c r="X159" s="109"/>
    </row>
    <row r="160" spans="1:24" s="8" customFormat="1" ht="15" customHeight="1">
      <c r="A160" s="136">
        <v>3</v>
      </c>
      <c r="B160" s="285" t="s">
        <v>188</v>
      </c>
      <c r="C160" s="286"/>
      <c r="D160" s="287"/>
      <c r="E160" s="130"/>
      <c r="F160" s="97" t="s">
        <v>127</v>
      </c>
      <c r="G160" s="101">
        <v>1</v>
      </c>
      <c r="H160" s="113">
        <v>4500</v>
      </c>
      <c r="I160" s="109">
        <f t="shared" si="23"/>
        <v>4500</v>
      </c>
      <c r="J160" s="130"/>
      <c r="K160" s="261" t="s">
        <v>127</v>
      </c>
      <c r="L160" s="261">
        <v>0.5</v>
      </c>
      <c r="M160" s="262">
        <v>6604.8</v>
      </c>
      <c r="N160" s="109">
        <f t="shared" si="24"/>
        <v>3302.4</v>
      </c>
      <c r="O160" s="130"/>
      <c r="P160" s="233" t="s">
        <v>222</v>
      </c>
      <c r="Q160" s="233">
        <v>1</v>
      </c>
      <c r="R160" s="233">
        <v>7200</v>
      </c>
      <c r="S160" s="109">
        <f t="shared" si="25"/>
        <v>7200</v>
      </c>
      <c r="T160" s="130"/>
      <c r="U160" s="97"/>
      <c r="V160" s="101"/>
      <c r="W160" s="113"/>
      <c r="X160" s="109"/>
    </row>
    <row r="161" spans="1:24" s="8" customFormat="1" ht="15" customHeight="1">
      <c r="A161" s="136">
        <v>4</v>
      </c>
      <c r="B161" s="285" t="s">
        <v>148</v>
      </c>
      <c r="C161" s="286"/>
      <c r="D161" s="287"/>
      <c r="E161" s="130"/>
      <c r="F161" s="97" t="s">
        <v>127</v>
      </c>
      <c r="G161" s="101">
        <v>1</v>
      </c>
      <c r="H161" s="113">
        <v>15000</v>
      </c>
      <c r="I161" s="109">
        <f t="shared" si="23"/>
        <v>15000</v>
      </c>
      <c r="J161" s="130"/>
      <c r="K161" s="261" t="s">
        <v>127</v>
      </c>
      <c r="L161" s="261">
        <v>0.5</v>
      </c>
      <c r="M161" s="262">
        <v>12642</v>
      </c>
      <c r="N161" s="109">
        <f t="shared" si="24"/>
        <v>6321</v>
      </c>
      <c r="O161" s="130"/>
      <c r="P161" s="233" t="s">
        <v>222</v>
      </c>
      <c r="Q161" s="233">
        <v>1</v>
      </c>
      <c r="R161" s="233">
        <v>12900</v>
      </c>
      <c r="S161" s="109">
        <f t="shared" si="25"/>
        <v>12900</v>
      </c>
      <c r="T161" s="130"/>
      <c r="U161" s="97"/>
      <c r="V161" s="101"/>
      <c r="W161" s="113"/>
      <c r="X161" s="109"/>
    </row>
    <row r="162" spans="1:24" s="8" customFormat="1" ht="15" customHeight="1">
      <c r="A162" s="136">
        <v>5</v>
      </c>
      <c r="B162" s="285" t="s">
        <v>189</v>
      </c>
      <c r="C162" s="286"/>
      <c r="D162" s="287"/>
      <c r="E162" s="130"/>
      <c r="F162" s="97" t="s">
        <v>72</v>
      </c>
      <c r="G162" s="101">
        <v>2</v>
      </c>
      <c r="H162" s="108">
        <v>15000</v>
      </c>
      <c r="I162" s="256">
        <f t="shared" si="23"/>
        <v>30000</v>
      </c>
      <c r="J162" s="130"/>
      <c r="K162" s="261" t="s">
        <v>72</v>
      </c>
      <c r="L162" s="261">
        <v>2</v>
      </c>
      <c r="M162" s="262">
        <v>2640</v>
      </c>
      <c r="N162" s="109">
        <f t="shared" si="24"/>
        <v>5280</v>
      </c>
      <c r="O162" s="130"/>
      <c r="P162" s="233" t="s">
        <v>131</v>
      </c>
      <c r="Q162" s="233">
        <v>2</v>
      </c>
      <c r="R162" s="233">
        <v>2350</v>
      </c>
      <c r="S162" s="109">
        <f t="shared" si="25"/>
        <v>4700</v>
      </c>
      <c r="T162" s="130"/>
      <c r="U162" s="97"/>
      <c r="V162" s="101"/>
      <c r="W162" s="113"/>
      <c r="X162" s="109"/>
    </row>
    <row r="163" spans="1:24" s="8" customFormat="1" ht="15" customHeight="1">
      <c r="A163" s="136">
        <v>6</v>
      </c>
      <c r="B163" s="285" t="s">
        <v>190</v>
      </c>
      <c r="C163" s="286"/>
      <c r="D163" s="287"/>
      <c r="E163" s="130"/>
      <c r="F163" s="97" t="s">
        <v>72</v>
      </c>
      <c r="G163" s="101">
        <v>2</v>
      </c>
      <c r="H163" s="108">
        <v>26000</v>
      </c>
      <c r="I163" s="256">
        <f>H163*G163</f>
        <v>52000</v>
      </c>
      <c r="J163" s="130"/>
      <c r="K163" s="261" t="s">
        <v>72</v>
      </c>
      <c r="L163" s="261">
        <v>2</v>
      </c>
      <c r="M163" s="262">
        <v>2430</v>
      </c>
      <c r="N163" s="109">
        <f t="shared" si="24"/>
        <v>4860</v>
      </c>
      <c r="O163" s="130"/>
      <c r="P163" s="233" t="s">
        <v>131</v>
      </c>
      <c r="Q163" s="233">
        <v>1</v>
      </c>
      <c r="R163" s="233">
        <v>4675</v>
      </c>
      <c r="S163" s="109">
        <f t="shared" si="25"/>
        <v>4675</v>
      </c>
      <c r="T163" s="130"/>
      <c r="U163" s="97"/>
      <c r="V163" s="101"/>
      <c r="W163" s="113"/>
      <c r="X163" s="109"/>
    </row>
    <row r="164" spans="1:24" s="8" customFormat="1" ht="15" customHeight="1">
      <c r="A164" s="136">
        <v>7</v>
      </c>
      <c r="B164" s="285" t="s">
        <v>191</v>
      </c>
      <c r="C164" s="286"/>
      <c r="D164" s="287"/>
      <c r="E164" s="130"/>
      <c r="F164" s="254" t="s">
        <v>45</v>
      </c>
      <c r="G164" s="183">
        <v>1</v>
      </c>
      <c r="H164" s="108">
        <v>7000</v>
      </c>
      <c r="I164" s="256">
        <f t="shared" ref="I164:I182" si="26">H164*G164</f>
        <v>7000</v>
      </c>
      <c r="J164" s="130"/>
      <c r="K164" s="261" t="s">
        <v>45</v>
      </c>
      <c r="L164" s="261">
        <v>1</v>
      </c>
      <c r="M164" s="262">
        <v>46341.440000000002</v>
      </c>
      <c r="N164" s="109">
        <f t="shared" si="24"/>
        <v>46341.440000000002</v>
      </c>
      <c r="O164" s="130"/>
      <c r="P164" s="233" t="s">
        <v>45</v>
      </c>
      <c r="Q164" s="233">
        <v>1</v>
      </c>
      <c r="R164" s="233" t="s">
        <v>276</v>
      </c>
      <c r="S164" s="44" t="s">
        <v>276</v>
      </c>
      <c r="T164" s="130"/>
      <c r="U164" s="97"/>
      <c r="V164" s="101"/>
      <c r="W164" s="113"/>
      <c r="X164" s="109"/>
    </row>
    <row r="165" spans="1:24" s="8" customFormat="1" ht="15" customHeight="1">
      <c r="A165" s="136">
        <v>8</v>
      </c>
      <c r="B165" s="285" t="s">
        <v>192</v>
      </c>
      <c r="C165" s="286" t="s">
        <v>193</v>
      </c>
      <c r="D165" s="287" t="s">
        <v>193</v>
      </c>
      <c r="E165" s="130"/>
      <c r="F165" s="254" t="s">
        <v>72</v>
      </c>
      <c r="G165" s="183">
        <v>2</v>
      </c>
      <c r="H165" s="108">
        <v>5200</v>
      </c>
      <c r="I165" s="256">
        <f t="shared" si="26"/>
        <v>10400</v>
      </c>
      <c r="J165" s="130"/>
      <c r="K165" s="87" t="s">
        <v>72</v>
      </c>
      <c r="L165" s="261">
        <v>2</v>
      </c>
      <c r="M165" s="262">
        <v>13047.5</v>
      </c>
      <c r="N165" s="109">
        <f t="shared" si="24"/>
        <v>26095</v>
      </c>
      <c r="O165" s="130"/>
      <c r="P165" s="233" t="s">
        <v>12</v>
      </c>
      <c r="Q165" s="233">
        <v>1</v>
      </c>
      <c r="R165" s="233">
        <v>12000</v>
      </c>
      <c r="S165" s="109">
        <f t="shared" ref="S165:S170" si="27">R165*Q165</f>
        <v>12000</v>
      </c>
      <c r="T165" s="130"/>
      <c r="U165" s="97"/>
      <c r="V165" s="101"/>
      <c r="W165" s="113"/>
      <c r="X165" s="109"/>
    </row>
    <row r="166" spans="1:24" s="8" customFormat="1" ht="15" customHeight="1">
      <c r="A166" s="136">
        <v>9</v>
      </c>
      <c r="B166" s="285" t="s">
        <v>277</v>
      </c>
      <c r="C166" s="286" t="s">
        <v>193</v>
      </c>
      <c r="D166" s="287" t="s">
        <v>193</v>
      </c>
      <c r="E166" s="130"/>
      <c r="F166" s="254" t="s">
        <v>72</v>
      </c>
      <c r="G166" s="183">
        <v>1</v>
      </c>
      <c r="H166" s="108">
        <v>4600</v>
      </c>
      <c r="I166" s="256">
        <f t="shared" si="26"/>
        <v>4600</v>
      </c>
      <c r="J166" s="130"/>
      <c r="K166" s="87" t="s">
        <v>72</v>
      </c>
      <c r="L166" s="261">
        <v>2</v>
      </c>
      <c r="M166" s="262">
        <v>10438</v>
      </c>
      <c r="N166" s="199">
        <f t="shared" si="24"/>
        <v>20876</v>
      </c>
      <c r="O166" s="183"/>
      <c r="P166" s="233"/>
      <c r="Q166" s="233"/>
      <c r="R166" s="233"/>
      <c r="S166" s="109"/>
      <c r="T166" s="130"/>
      <c r="U166" s="97"/>
      <c r="V166" s="101"/>
      <c r="W166" s="113"/>
      <c r="X166" s="109"/>
    </row>
    <row r="167" spans="1:24" s="8" customFormat="1" ht="15" customHeight="1">
      <c r="A167" s="136">
        <v>10</v>
      </c>
      <c r="B167" s="285" t="s">
        <v>185</v>
      </c>
      <c r="C167" s="286" t="s">
        <v>195</v>
      </c>
      <c r="D167" s="287" t="s">
        <v>195</v>
      </c>
      <c r="E167" s="130"/>
      <c r="F167" s="199" t="s">
        <v>45</v>
      </c>
      <c r="G167" s="183">
        <v>12</v>
      </c>
      <c r="H167" s="108">
        <v>400</v>
      </c>
      <c r="I167" s="256">
        <f t="shared" si="26"/>
        <v>4800</v>
      </c>
      <c r="J167" s="130"/>
      <c r="K167" s="261" t="s">
        <v>12</v>
      </c>
      <c r="L167" s="261">
        <v>1</v>
      </c>
      <c r="M167" s="262">
        <v>3440</v>
      </c>
      <c r="N167" s="238">
        <f t="shared" si="24"/>
        <v>3440</v>
      </c>
      <c r="O167" s="183"/>
      <c r="P167" s="233" t="s">
        <v>12</v>
      </c>
      <c r="Q167" s="233">
        <v>1</v>
      </c>
      <c r="R167" s="233">
        <v>7500</v>
      </c>
      <c r="S167" s="109">
        <f t="shared" si="27"/>
        <v>7500</v>
      </c>
      <c r="T167" s="130"/>
      <c r="U167" s="97"/>
      <c r="V167" s="101"/>
      <c r="W167" s="113"/>
      <c r="X167" s="109"/>
    </row>
    <row r="168" spans="1:24" s="8" customFormat="1" ht="15" customHeight="1">
      <c r="A168" s="136">
        <v>11</v>
      </c>
      <c r="B168" s="285" t="s">
        <v>169</v>
      </c>
      <c r="C168" s="286" t="s">
        <v>169</v>
      </c>
      <c r="D168" s="287" t="s">
        <v>169</v>
      </c>
      <c r="E168" s="127"/>
      <c r="F168" s="199" t="s">
        <v>12</v>
      </c>
      <c r="G168" s="183">
        <v>1</v>
      </c>
      <c r="H168" s="108">
        <v>10000</v>
      </c>
      <c r="I168" s="256">
        <f t="shared" si="26"/>
        <v>10000</v>
      </c>
      <c r="J168" s="127"/>
      <c r="K168" s="91"/>
      <c r="L168" s="100">
        <v>0</v>
      </c>
      <c r="M168" s="237"/>
      <c r="N168" s="238">
        <f t="shared" si="24"/>
        <v>0</v>
      </c>
      <c r="O168" s="183"/>
      <c r="P168" s="233" t="s">
        <v>12</v>
      </c>
      <c r="Q168" s="233">
        <v>1</v>
      </c>
      <c r="R168" s="233">
        <v>10500</v>
      </c>
      <c r="S168" s="109">
        <f t="shared" si="27"/>
        <v>10500</v>
      </c>
      <c r="T168" s="127"/>
      <c r="U168" s="91"/>
      <c r="V168" s="92"/>
      <c r="W168" s="110"/>
      <c r="X168" s="114"/>
    </row>
    <row r="169" spans="1:24" s="8" customFormat="1" ht="15" customHeight="1">
      <c r="A169" s="136">
        <v>12</v>
      </c>
      <c r="B169" s="285" t="s">
        <v>248</v>
      </c>
      <c r="C169" s="286"/>
      <c r="D169" s="287"/>
      <c r="E169" s="127"/>
      <c r="F169" s="199"/>
      <c r="G169" s="183"/>
      <c r="H169" s="108"/>
      <c r="I169" s="256">
        <f t="shared" si="26"/>
        <v>0</v>
      </c>
      <c r="J169" s="127"/>
      <c r="K169" s="95"/>
      <c r="L169" s="100">
        <v>0</v>
      </c>
      <c r="M169" s="237"/>
      <c r="N169" s="238">
        <f t="shared" si="24"/>
        <v>0</v>
      </c>
      <c r="O169" s="183"/>
      <c r="P169" s="95"/>
      <c r="Q169" s="96"/>
      <c r="R169" s="112"/>
      <c r="S169" s="115">
        <f t="shared" si="27"/>
        <v>0</v>
      </c>
      <c r="T169" s="127"/>
      <c r="U169" s="95"/>
      <c r="V169" s="96"/>
      <c r="W169" s="112"/>
      <c r="X169" s="115"/>
    </row>
    <row r="170" spans="1:24" s="8" customFormat="1" ht="15" customHeight="1">
      <c r="A170" s="136">
        <v>13</v>
      </c>
      <c r="B170" s="285" t="s">
        <v>249</v>
      </c>
      <c r="C170" s="286"/>
      <c r="D170" s="287"/>
      <c r="E170" s="129"/>
      <c r="F170" s="254"/>
      <c r="G170" s="255"/>
      <c r="H170" s="110"/>
      <c r="I170" s="256">
        <f t="shared" si="26"/>
        <v>0</v>
      </c>
      <c r="J170" s="129"/>
      <c r="K170" s="97"/>
      <c r="L170" s="100">
        <v>0</v>
      </c>
      <c r="M170" s="237"/>
      <c r="N170" s="238">
        <f t="shared" si="24"/>
        <v>0</v>
      </c>
      <c r="O170" s="183"/>
      <c r="P170" s="97"/>
      <c r="Q170" s="96"/>
      <c r="R170" s="112"/>
      <c r="S170" s="109">
        <f t="shared" si="27"/>
        <v>0</v>
      </c>
      <c r="T170" s="129"/>
      <c r="U170" s="97"/>
      <c r="V170" s="96"/>
      <c r="W170" s="112"/>
      <c r="X170" s="109"/>
    </row>
    <row r="171" spans="1:24" s="8" customFormat="1" ht="15" customHeight="1">
      <c r="A171" s="136">
        <v>14</v>
      </c>
      <c r="B171" s="285" t="s">
        <v>250</v>
      </c>
      <c r="C171" s="286"/>
      <c r="D171" s="287"/>
      <c r="E171" s="129"/>
      <c r="F171" s="254"/>
      <c r="G171" s="255"/>
      <c r="H171" s="110"/>
      <c r="I171" s="256"/>
      <c r="J171" s="129"/>
      <c r="K171" s="97"/>
      <c r="L171" s="100">
        <v>0</v>
      </c>
      <c r="M171" s="237"/>
      <c r="N171" s="238">
        <f t="shared" si="24"/>
        <v>0</v>
      </c>
      <c r="O171" s="183"/>
      <c r="P171" s="97"/>
      <c r="Q171" s="96"/>
      <c r="R171" s="112"/>
      <c r="S171" s="109"/>
      <c r="T171" s="129"/>
      <c r="U171" s="97"/>
      <c r="V171" s="96"/>
      <c r="W171" s="112"/>
      <c r="X171" s="109"/>
    </row>
    <row r="172" spans="1:24" s="8" customFormat="1" ht="15" customHeight="1">
      <c r="A172" s="136">
        <v>15</v>
      </c>
      <c r="B172" s="285" t="s">
        <v>251</v>
      </c>
      <c r="C172" s="286"/>
      <c r="D172" s="287"/>
      <c r="E172" s="129"/>
      <c r="F172" s="254"/>
      <c r="G172" s="255"/>
      <c r="H172" s="112"/>
      <c r="I172" s="109"/>
      <c r="J172" s="129"/>
      <c r="K172" s="97"/>
      <c r="L172" s="100">
        <v>0</v>
      </c>
      <c r="M172" s="237"/>
      <c r="N172" s="238">
        <f t="shared" si="24"/>
        <v>0</v>
      </c>
      <c r="O172" s="183"/>
      <c r="P172" s="97"/>
      <c r="Q172" s="96"/>
      <c r="R172" s="112"/>
      <c r="S172" s="109"/>
      <c r="T172" s="129"/>
      <c r="U172" s="97"/>
      <c r="V172" s="96"/>
      <c r="W172" s="112"/>
      <c r="X172" s="109"/>
    </row>
    <row r="173" spans="1:24" s="8" customFormat="1" ht="15" customHeight="1">
      <c r="A173" s="136">
        <v>16</v>
      </c>
      <c r="B173" s="285" t="s">
        <v>252</v>
      </c>
      <c r="C173" s="286"/>
      <c r="D173" s="287"/>
      <c r="E173" s="129"/>
      <c r="F173" s="254"/>
      <c r="G173" s="255"/>
      <c r="H173" s="112"/>
      <c r="I173" s="109"/>
      <c r="J173" s="129"/>
      <c r="K173" s="97"/>
      <c r="L173" s="100">
        <v>0</v>
      </c>
      <c r="M173" s="237"/>
      <c r="N173" s="238">
        <f t="shared" si="24"/>
        <v>0</v>
      </c>
      <c r="O173" s="183"/>
      <c r="P173" s="97"/>
      <c r="Q173" s="96"/>
      <c r="R173" s="112"/>
      <c r="S173" s="109"/>
      <c r="T173" s="129"/>
      <c r="U173" s="97"/>
      <c r="V173" s="96"/>
      <c r="W173" s="112"/>
      <c r="X173" s="109"/>
    </row>
    <row r="174" spans="1:24" s="8" customFormat="1" ht="15" customHeight="1">
      <c r="A174" s="136">
        <v>17</v>
      </c>
      <c r="B174" s="285" t="s">
        <v>253</v>
      </c>
      <c r="C174" s="286"/>
      <c r="D174" s="287"/>
      <c r="E174" s="129"/>
      <c r="F174" s="97"/>
      <c r="G174" s="96"/>
      <c r="H174" s="112"/>
      <c r="I174" s="109"/>
      <c r="J174" s="129"/>
      <c r="K174" s="97"/>
      <c r="L174" s="100">
        <v>0</v>
      </c>
      <c r="M174" s="237"/>
      <c r="N174" s="238">
        <f t="shared" si="24"/>
        <v>0</v>
      </c>
      <c r="O174" s="183"/>
      <c r="P174" s="97"/>
      <c r="Q174" s="96"/>
      <c r="R174" s="112"/>
      <c r="S174" s="109"/>
      <c r="T174" s="129"/>
      <c r="U174" s="97"/>
      <c r="V174" s="96"/>
      <c r="W174" s="112"/>
      <c r="X174" s="109"/>
    </row>
    <row r="175" spans="1:24" s="8" customFormat="1" ht="15" customHeight="1">
      <c r="A175" s="136">
        <v>18</v>
      </c>
      <c r="B175" s="285" t="s">
        <v>254</v>
      </c>
      <c r="C175" s="286"/>
      <c r="D175" s="287"/>
      <c r="E175" s="129"/>
      <c r="F175" s="97"/>
      <c r="G175" s="96"/>
      <c r="H175" s="112"/>
      <c r="I175" s="109"/>
      <c r="J175" s="129"/>
      <c r="K175" s="93"/>
      <c r="L175" s="100">
        <v>0</v>
      </c>
      <c r="M175" s="237"/>
      <c r="N175" s="238">
        <f t="shared" si="24"/>
        <v>0</v>
      </c>
      <c r="O175" s="183"/>
      <c r="P175" s="97"/>
      <c r="Q175" s="96"/>
      <c r="R175" s="112"/>
      <c r="S175" s="109"/>
      <c r="T175" s="129"/>
      <c r="U175" s="97"/>
      <c r="V175" s="96"/>
      <c r="W175" s="112"/>
      <c r="X175" s="109"/>
    </row>
    <row r="176" spans="1:24" s="8" customFormat="1" ht="15" customHeight="1">
      <c r="A176" s="136">
        <v>19</v>
      </c>
      <c r="B176" s="285" t="s">
        <v>256</v>
      </c>
      <c r="C176" s="286"/>
      <c r="D176" s="287"/>
      <c r="E176" s="129"/>
      <c r="F176" s="233" t="s">
        <v>45</v>
      </c>
      <c r="G176" s="233">
        <v>3</v>
      </c>
      <c r="H176" s="233">
        <v>1100</v>
      </c>
      <c r="I176" s="109">
        <f t="shared" ref="I176" si="28">H176*G176</f>
        <v>3300</v>
      </c>
      <c r="J176" s="129"/>
      <c r="K176" s="93"/>
      <c r="L176" s="100">
        <v>0</v>
      </c>
      <c r="M176" s="237"/>
      <c r="N176" s="238">
        <f t="shared" si="24"/>
        <v>0</v>
      </c>
      <c r="O176" s="183"/>
      <c r="P176" s="233" t="s">
        <v>45</v>
      </c>
      <c r="Q176" s="233">
        <v>3</v>
      </c>
      <c r="R176" s="233">
        <v>1100</v>
      </c>
      <c r="S176" s="109">
        <f t="shared" ref="S176:S177" si="29">R176*Q176</f>
        <v>3300</v>
      </c>
      <c r="T176" s="129"/>
      <c r="U176" s="97"/>
      <c r="V176" s="96"/>
      <c r="W176" s="112"/>
      <c r="X176" s="109"/>
    </row>
    <row r="177" spans="1:24" s="8" customFormat="1" ht="15" customHeight="1">
      <c r="A177" s="136">
        <v>20</v>
      </c>
      <c r="B177" s="285" t="s">
        <v>175</v>
      </c>
      <c r="C177" s="286"/>
      <c r="D177" s="287"/>
      <c r="E177" s="129"/>
      <c r="F177" s="233"/>
      <c r="G177" s="233"/>
      <c r="H177" s="233"/>
      <c r="I177" s="109"/>
      <c r="J177" s="129"/>
      <c r="K177" s="93"/>
      <c r="L177" s="100">
        <v>0</v>
      </c>
      <c r="M177" s="44"/>
      <c r="N177" s="238">
        <f t="shared" si="24"/>
        <v>0</v>
      </c>
      <c r="O177" s="183"/>
      <c r="P177" s="233" t="s">
        <v>45</v>
      </c>
      <c r="Q177" s="233">
        <v>1</v>
      </c>
      <c r="R177" s="233">
        <v>5800</v>
      </c>
      <c r="S177" s="109">
        <f t="shared" si="29"/>
        <v>5800</v>
      </c>
      <c r="T177" s="129"/>
      <c r="U177" s="97"/>
      <c r="V177" s="96"/>
      <c r="W177" s="112"/>
      <c r="X177" s="109"/>
    </row>
    <row r="178" spans="1:24" s="8" customFormat="1" ht="15" customHeight="1">
      <c r="A178" s="136">
        <v>21</v>
      </c>
      <c r="B178" s="285" t="s">
        <v>257</v>
      </c>
      <c r="C178" s="286"/>
      <c r="D178" s="287"/>
      <c r="E178" s="129"/>
      <c r="F178" s="97"/>
      <c r="G178" s="96"/>
      <c r="H178" s="112"/>
      <c r="I178" s="109"/>
      <c r="J178" s="129"/>
      <c r="K178" s="93"/>
      <c r="L178" s="100">
        <v>0</v>
      </c>
      <c r="M178" s="44"/>
      <c r="N178" s="238">
        <f t="shared" si="24"/>
        <v>0</v>
      </c>
      <c r="O178" s="183"/>
      <c r="P178" s="97"/>
      <c r="Q178" s="96"/>
      <c r="R178" s="112"/>
      <c r="S178" s="109"/>
      <c r="T178" s="129"/>
      <c r="U178" s="97"/>
      <c r="V178" s="96"/>
      <c r="W178" s="112"/>
      <c r="X178" s="109"/>
    </row>
    <row r="179" spans="1:24" s="8" customFormat="1" ht="15" customHeight="1">
      <c r="A179" s="136">
        <v>22</v>
      </c>
      <c r="B179" s="285"/>
      <c r="C179" s="286"/>
      <c r="D179" s="287"/>
      <c r="E179" s="183"/>
      <c r="F179" s="97"/>
      <c r="G179" s="184"/>
      <c r="H179" s="113"/>
      <c r="I179" s="109">
        <f t="shared" si="26"/>
        <v>0</v>
      </c>
      <c r="J179" s="183"/>
      <c r="K179" s="97"/>
      <c r="L179" s="184"/>
      <c r="M179" s="113"/>
      <c r="N179" s="199">
        <f t="shared" si="24"/>
        <v>0</v>
      </c>
      <c r="O179" s="183"/>
      <c r="P179" s="97"/>
      <c r="Q179" s="184"/>
      <c r="R179" s="202"/>
      <c r="S179" s="109"/>
      <c r="T179" s="183"/>
      <c r="U179" s="97"/>
      <c r="V179" s="184"/>
      <c r="W179" s="113"/>
      <c r="X179" s="109"/>
    </row>
    <row r="180" spans="1:24" s="8" customFormat="1" ht="15" customHeight="1">
      <c r="A180" s="136">
        <v>23</v>
      </c>
      <c r="B180" s="285"/>
      <c r="C180" s="286"/>
      <c r="D180" s="287"/>
      <c r="E180" s="183"/>
      <c r="F180" s="97"/>
      <c r="G180" s="184"/>
      <c r="H180" s="113"/>
      <c r="I180" s="109">
        <f t="shared" si="26"/>
        <v>0</v>
      </c>
      <c r="J180" s="183"/>
      <c r="K180" s="97"/>
      <c r="L180" s="184"/>
      <c r="M180" s="113"/>
      <c r="N180" s="199">
        <f t="shared" si="24"/>
        <v>0</v>
      </c>
      <c r="O180" s="183"/>
      <c r="P180" s="97"/>
      <c r="Q180" s="184"/>
      <c r="R180" s="202"/>
      <c r="S180" s="109"/>
      <c r="T180" s="183"/>
      <c r="U180" s="97"/>
      <c r="V180" s="184"/>
      <c r="W180" s="113"/>
      <c r="X180" s="109"/>
    </row>
    <row r="181" spans="1:24" s="8" customFormat="1" ht="15" customHeight="1">
      <c r="A181" s="136">
        <v>24</v>
      </c>
      <c r="B181" s="285"/>
      <c r="C181" s="286"/>
      <c r="D181" s="287"/>
      <c r="E181" s="183"/>
      <c r="F181" s="97"/>
      <c r="G181" s="184"/>
      <c r="H181" s="113"/>
      <c r="I181" s="109">
        <f t="shared" si="26"/>
        <v>0</v>
      </c>
      <c r="J181" s="183"/>
      <c r="K181" s="97"/>
      <c r="L181" s="184"/>
      <c r="M181" s="113"/>
      <c r="N181" s="199">
        <f t="shared" si="24"/>
        <v>0</v>
      </c>
      <c r="O181" s="183"/>
      <c r="P181" s="97"/>
      <c r="Q181" s="184"/>
      <c r="R181" s="202"/>
      <c r="S181" s="109"/>
      <c r="T181" s="183"/>
      <c r="U181" s="97"/>
      <c r="V181" s="184"/>
      <c r="W181" s="113"/>
      <c r="X181" s="109"/>
    </row>
    <row r="182" spans="1:24" s="8" customFormat="1" ht="15" customHeight="1">
      <c r="A182" s="136">
        <v>25</v>
      </c>
      <c r="B182" s="285"/>
      <c r="C182" s="286"/>
      <c r="D182" s="287"/>
      <c r="E182" s="183"/>
      <c r="F182" s="97"/>
      <c r="G182" s="184"/>
      <c r="H182" s="113"/>
      <c r="I182" s="109">
        <f t="shared" si="26"/>
        <v>0</v>
      </c>
      <c r="J182" s="183"/>
      <c r="K182" s="97"/>
      <c r="L182" s="184"/>
      <c r="M182" s="113"/>
      <c r="N182" s="109"/>
      <c r="O182" s="183"/>
      <c r="P182" s="97"/>
      <c r="Q182" s="184"/>
      <c r="R182" s="202"/>
      <c r="S182" s="109"/>
      <c r="T182" s="183"/>
      <c r="U182" s="97"/>
      <c r="V182" s="184"/>
      <c r="W182" s="113"/>
      <c r="X182" s="109"/>
    </row>
    <row r="183" spans="1:24" s="8" customFormat="1" ht="15" customHeight="1">
      <c r="A183" s="136"/>
      <c r="B183" s="312" t="s">
        <v>49</v>
      </c>
      <c r="C183" s="313"/>
      <c r="D183" s="314"/>
      <c r="E183" s="183"/>
      <c r="F183" s="97"/>
      <c r="G183" s="184"/>
      <c r="H183" s="113"/>
      <c r="I183" s="114">
        <f>SUM(I158:I182)</f>
        <v>162100</v>
      </c>
      <c r="J183" s="183"/>
      <c r="K183" s="97"/>
      <c r="L183" s="184"/>
      <c r="M183" s="113"/>
      <c r="N183" s="111">
        <f>SUM(N158:N182)</f>
        <v>138182.67000000001</v>
      </c>
      <c r="O183" s="183"/>
      <c r="P183" s="97"/>
      <c r="Q183" s="184"/>
      <c r="R183" s="202"/>
      <c r="S183" s="111">
        <f>SUM(S156:S181)</f>
        <v>78175</v>
      </c>
      <c r="T183" s="183"/>
      <c r="U183" s="97"/>
      <c r="V183" s="184"/>
      <c r="W183" s="113"/>
      <c r="X183" s="109"/>
    </row>
    <row r="184" spans="1:24" s="8" customFormat="1" ht="15" customHeight="1">
      <c r="A184" s="138" t="s">
        <v>196</v>
      </c>
      <c r="B184" s="309" t="s">
        <v>197</v>
      </c>
      <c r="C184" s="310"/>
      <c r="D184" s="311"/>
      <c r="E184" s="130"/>
      <c r="F184" s="97"/>
      <c r="G184" s="184"/>
      <c r="H184" s="113"/>
      <c r="I184" s="109"/>
      <c r="J184" s="130"/>
      <c r="K184" s="97"/>
      <c r="L184" s="184"/>
      <c r="M184" s="113"/>
      <c r="N184" s="109"/>
      <c r="O184" s="130"/>
      <c r="P184" s="97"/>
      <c r="Q184" s="184"/>
      <c r="R184" s="204"/>
      <c r="S184" s="109"/>
      <c r="T184" s="130"/>
      <c r="U184" s="97"/>
      <c r="V184" s="184"/>
      <c r="W184" s="113"/>
      <c r="X184" s="109"/>
    </row>
    <row r="185" spans="1:24" s="8" customFormat="1" ht="15" customHeight="1">
      <c r="A185" s="136">
        <v>1</v>
      </c>
      <c r="B185" s="291" t="s">
        <v>50</v>
      </c>
      <c r="C185" s="292"/>
      <c r="D185" s="293"/>
      <c r="E185" s="140"/>
      <c r="F185" s="97" t="s">
        <v>45</v>
      </c>
      <c r="G185" s="124">
        <v>30</v>
      </c>
      <c r="H185" s="113">
        <v>280</v>
      </c>
      <c r="I185" s="113">
        <f t="shared" ref="I185:I196" si="30">G185*H185</f>
        <v>8400</v>
      </c>
      <c r="J185" s="140"/>
      <c r="K185" s="97" t="s">
        <v>45</v>
      </c>
      <c r="L185" s="184">
        <v>30</v>
      </c>
      <c r="M185" s="113">
        <v>210</v>
      </c>
      <c r="N185" s="109">
        <f t="shared" ref="N185:N196" si="31">M185*L185</f>
        <v>6300</v>
      </c>
      <c r="O185" s="140"/>
      <c r="P185" s="233" t="s">
        <v>45</v>
      </c>
      <c r="Q185" s="233">
        <v>30</v>
      </c>
      <c r="R185" s="44">
        <v>195</v>
      </c>
      <c r="S185" s="109">
        <f t="shared" ref="S185" si="32">R185*Q185</f>
        <v>5850</v>
      </c>
      <c r="T185" s="140"/>
      <c r="U185" s="97"/>
      <c r="V185" s="96"/>
      <c r="W185" s="112"/>
      <c r="X185" s="114"/>
    </row>
    <row r="186" spans="1:24" s="8" customFormat="1" ht="15" customHeight="1">
      <c r="A186" s="136">
        <v>2</v>
      </c>
      <c r="B186" s="291" t="s">
        <v>51</v>
      </c>
      <c r="C186" s="292"/>
      <c r="D186" s="293"/>
      <c r="E186" s="129"/>
      <c r="F186" s="97" t="s">
        <v>45</v>
      </c>
      <c r="G186" s="124">
        <v>150</v>
      </c>
      <c r="H186" s="113">
        <v>150</v>
      </c>
      <c r="I186" s="113">
        <f t="shared" si="30"/>
        <v>22500</v>
      </c>
      <c r="J186" s="129"/>
      <c r="K186" s="97" t="s">
        <v>45</v>
      </c>
      <c r="L186" s="184">
        <v>150</v>
      </c>
      <c r="M186" s="113">
        <v>135</v>
      </c>
      <c r="N186" s="109">
        <f t="shared" si="31"/>
        <v>20250</v>
      </c>
      <c r="O186" s="129"/>
      <c r="P186" s="233" t="s">
        <v>45</v>
      </c>
      <c r="Q186" s="233">
        <v>150</v>
      </c>
      <c r="R186" s="44">
        <v>115</v>
      </c>
      <c r="S186" s="109">
        <f t="shared" ref="S186:S200" si="33">R186*Q186</f>
        <v>17250</v>
      </c>
      <c r="T186" s="129"/>
      <c r="U186" s="97"/>
      <c r="V186" s="96"/>
      <c r="W186" s="112"/>
      <c r="X186" s="114"/>
    </row>
    <row r="187" spans="1:24" s="8" customFormat="1" ht="15" customHeight="1">
      <c r="A187" s="136">
        <v>3</v>
      </c>
      <c r="B187" s="291" t="s">
        <v>52</v>
      </c>
      <c r="C187" s="292"/>
      <c r="D187" s="293"/>
      <c r="E187" s="129"/>
      <c r="F187" s="97" t="s">
        <v>45</v>
      </c>
      <c r="G187" s="124">
        <v>20</v>
      </c>
      <c r="H187" s="113">
        <v>150</v>
      </c>
      <c r="I187" s="113">
        <f t="shared" si="30"/>
        <v>3000</v>
      </c>
      <c r="J187" s="129"/>
      <c r="K187" s="97" t="s">
        <v>45</v>
      </c>
      <c r="L187" s="184">
        <v>30</v>
      </c>
      <c r="M187" s="113">
        <v>135</v>
      </c>
      <c r="N187" s="109">
        <f t="shared" si="31"/>
        <v>4050</v>
      </c>
      <c r="O187" s="129"/>
      <c r="P187" s="233" t="s">
        <v>45</v>
      </c>
      <c r="Q187" s="233">
        <v>20</v>
      </c>
      <c r="R187" s="44">
        <v>135</v>
      </c>
      <c r="S187" s="109">
        <f t="shared" si="33"/>
        <v>2700</v>
      </c>
      <c r="T187" s="129"/>
      <c r="U187" s="97"/>
      <c r="V187" s="96"/>
      <c r="W187" s="112"/>
      <c r="X187" s="109"/>
    </row>
    <row r="188" spans="1:24" s="8" customFormat="1" ht="15" customHeight="1">
      <c r="A188" s="136">
        <v>4</v>
      </c>
      <c r="B188" s="291" t="s">
        <v>74</v>
      </c>
      <c r="C188" s="292"/>
      <c r="D188" s="293"/>
      <c r="E188" s="130"/>
      <c r="F188" s="97" t="s">
        <v>45</v>
      </c>
      <c r="G188" s="124">
        <v>60</v>
      </c>
      <c r="H188" s="113">
        <v>180</v>
      </c>
      <c r="I188" s="113">
        <f t="shared" si="30"/>
        <v>10800</v>
      </c>
      <c r="J188" s="130"/>
      <c r="K188" s="97" t="s">
        <v>45</v>
      </c>
      <c r="L188" s="184">
        <v>60</v>
      </c>
      <c r="M188" s="113">
        <v>150</v>
      </c>
      <c r="N188" s="109">
        <f t="shared" si="31"/>
        <v>9000</v>
      </c>
      <c r="O188" s="130"/>
      <c r="P188" s="233" t="s">
        <v>45</v>
      </c>
      <c r="Q188" s="233">
        <v>60</v>
      </c>
      <c r="R188" s="44">
        <v>120</v>
      </c>
      <c r="S188" s="109">
        <f t="shared" si="33"/>
        <v>7200</v>
      </c>
      <c r="T188" s="130"/>
      <c r="U188" s="97"/>
      <c r="V188" s="124"/>
      <c r="W188" s="113"/>
      <c r="X188" s="109"/>
    </row>
    <row r="189" spans="1:24" s="8" customFormat="1" ht="15" customHeight="1">
      <c r="A189" s="136">
        <v>5</v>
      </c>
      <c r="B189" s="291" t="s">
        <v>87</v>
      </c>
      <c r="C189" s="292"/>
      <c r="D189" s="293"/>
      <c r="E189" s="130"/>
      <c r="F189" s="97" t="s">
        <v>44</v>
      </c>
      <c r="G189" s="124">
        <v>40</v>
      </c>
      <c r="H189" s="113">
        <v>1000</v>
      </c>
      <c r="I189" s="109">
        <f t="shared" si="30"/>
        <v>40000</v>
      </c>
      <c r="J189" s="130"/>
      <c r="K189" s="99" t="s">
        <v>44</v>
      </c>
      <c r="L189" s="260">
        <v>40</v>
      </c>
      <c r="M189" s="108">
        <v>970</v>
      </c>
      <c r="N189" s="109">
        <f t="shared" si="31"/>
        <v>38800</v>
      </c>
      <c r="O189" s="130"/>
      <c r="P189" s="233" t="s">
        <v>44</v>
      </c>
      <c r="Q189" s="233">
        <v>40</v>
      </c>
      <c r="R189" s="44">
        <v>680</v>
      </c>
      <c r="S189" s="109">
        <f t="shared" si="33"/>
        <v>27200</v>
      </c>
      <c r="T189" s="130"/>
      <c r="U189" s="97"/>
      <c r="V189" s="124"/>
      <c r="W189" s="113"/>
      <c r="X189" s="109"/>
    </row>
    <row r="190" spans="1:24" s="8" customFormat="1" ht="15" customHeight="1">
      <c r="A190" s="136">
        <v>6</v>
      </c>
      <c r="B190" s="291" t="s">
        <v>88</v>
      </c>
      <c r="C190" s="292"/>
      <c r="D190" s="293"/>
      <c r="E190" s="130"/>
      <c r="F190" s="97" t="s">
        <v>89</v>
      </c>
      <c r="G190" s="124">
        <v>2</v>
      </c>
      <c r="H190" s="113">
        <v>3900</v>
      </c>
      <c r="I190" s="109">
        <f t="shared" si="30"/>
        <v>7800</v>
      </c>
      <c r="J190" s="130"/>
      <c r="K190" s="97" t="s">
        <v>89</v>
      </c>
      <c r="L190" s="184">
        <v>2</v>
      </c>
      <c r="M190" s="113">
        <v>2150</v>
      </c>
      <c r="N190" s="109">
        <f t="shared" si="31"/>
        <v>4300</v>
      </c>
      <c r="O190" s="130"/>
      <c r="P190" s="233" t="s">
        <v>89</v>
      </c>
      <c r="Q190" s="233">
        <v>2</v>
      </c>
      <c r="R190" s="44">
        <v>1200</v>
      </c>
      <c r="S190" s="109">
        <f t="shared" si="33"/>
        <v>2400</v>
      </c>
      <c r="T190" s="130"/>
      <c r="U190" s="97"/>
      <c r="V190" s="124"/>
      <c r="W190" s="113"/>
      <c r="X190" s="109"/>
    </row>
    <row r="191" spans="1:24" s="8" customFormat="1" ht="15" customHeight="1">
      <c r="A191" s="136">
        <v>7</v>
      </c>
      <c r="B191" s="291" t="s">
        <v>84</v>
      </c>
      <c r="C191" s="292"/>
      <c r="D191" s="293"/>
      <c r="E191" s="130"/>
      <c r="F191" s="97" t="s">
        <v>53</v>
      </c>
      <c r="G191" s="124">
        <v>10</v>
      </c>
      <c r="H191" s="113">
        <v>3800</v>
      </c>
      <c r="I191" s="109">
        <f t="shared" si="30"/>
        <v>38000</v>
      </c>
      <c r="J191" s="130"/>
      <c r="K191" s="97" t="s">
        <v>53</v>
      </c>
      <c r="L191" s="101">
        <v>10</v>
      </c>
      <c r="M191" s="113">
        <v>3300</v>
      </c>
      <c r="N191" s="109">
        <f t="shared" si="31"/>
        <v>33000</v>
      </c>
      <c r="O191" s="130"/>
      <c r="P191" s="233" t="s">
        <v>53</v>
      </c>
      <c r="Q191" s="233">
        <v>10</v>
      </c>
      <c r="R191" s="44">
        <v>3900</v>
      </c>
      <c r="S191" s="109">
        <f t="shared" si="33"/>
        <v>39000</v>
      </c>
      <c r="T191" s="130"/>
      <c r="U191" s="97"/>
      <c r="V191" s="124"/>
      <c r="W191" s="113"/>
      <c r="X191" s="109"/>
    </row>
    <row r="192" spans="1:24" s="8" customFormat="1" ht="15" customHeight="1">
      <c r="A192" s="136">
        <v>8</v>
      </c>
      <c r="B192" s="291" t="s">
        <v>124</v>
      </c>
      <c r="C192" s="292"/>
      <c r="D192" s="293"/>
      <c r="E192" s="130"/>
      <c r="F192" s="97" t="s">
        <v>45</v>
      </c>
      <c r="G192" s="124">
        <v>50</v>
      </c>
      <c r="H192" s="113">
        <v>16</v>
      </c>
      <c r="I192" s="109">
        <f t="shared" si="30"/>
        <v>800</v>
      </c>
      <c r="J192" s="130"/>
      <c r="K192" s="97" t="s">
        <v>45</v>
      </c>
      <c r="L192" s="101">
        <v>50</v>
      </c>
      <c r="M192" s="113">
        <v>15</v>
      </c>
      <c r="N192" s="109">
        <f t="shared" si="31"/>
        <v>750</v>
      </c>
      <c r="O192" s="130"/>
      <c r="P192" s="233" t="s">
        <v>45</v>
      </c>
      <c r="Q192" s="233">
        <v>50</v>
      </c>
      <c r="R192" s="44">
        <v>45</v>
      </c>
      <c r="S192" s="109">
        <f t="shared" si="33"/>
        <v>2250</v>
      </c>
      <c r="T192" s="130"/>
      <c r="U192" s="97"/>
      <c r="V192" s="124"/>
      <c r="W192" s="113"/>
      <c r="X192" s="109"/>
    </row>
    <row r="193" spans="1:24" s="8" customFormat="1" ht="15" customHeight="1">
      <c r="A193" s="136">
        <v>9</v>
      </c>
      <c r="B193" s="291" t="s">
        <v>125</v>
      </c>
      <c r="C193" s="292"/>
      <c r="D193" s="293"/>
      <c r="E193" s="130"/>
      <c r="F193" s="97" t="s">
        <v>45</v>
      </c>
      <c r="G193" s="124">
        <v>15</v>
      </c>
      <c r="H193" s="113">
        <v>455</v>
      </c>
      <c r="I193" s="109">
        <f t="shared" si="30"/>
        <v>6825</v>
      </c>
      <c r="J193" s="130"/>
      <c r="K193" s="97" t="s">
        <v>45</v>
      </c>
      <c r="L193" s="101">
        <v>15</v>
      </c>
      <c r="M193" s="113">
        <v>350</v>
      </c>
      <c r="N193" s="109">
        <f t="shared" si="31"/>
        <v>5250</v>
      </c>
      <c r="O193" s="130"/>
      <c r="P193" s="233" t="s">
        <v>45</v>
      </c>
      <c r="Q193" s="233">
        <v>20</v>
      </c>
      <c r="R193" s="44">
        <v>150</v>
      </c>
      <c r="S193" s="109">
        <f t="shared" si="33"/>
        <v>3000</v>
      </c>
      <c r="T193" s="130"/>
      <c r="U193" s="97"/>
      <c r="V193" s="124"/>
      <c r="W193" s="113"/>
      <c r="X193" s="109"/>
    </row>
    <row r="194" spans="1:24" s="8" customFormat="1" ht="15" customHeight="1">
      <c r="A194" s="136">
        <v>10</v>
      </c>
      <c r="B194" s="291" t="s">
        <v>198</v>
      </c>
      <c r="C194" s="292"/>
      <c r="D194" s="293"/>
      <c r="E194" s="130"/>
      <c r="F194" s="97" t="s">
        <v>12</v>
      </c>
      <c r="G194" s="124">
        <v>1</v>
      </c>
      <c r="H194" s="113">
        <v>4500</v>
      </c>
      <c r="I194" s="109">
        <f t="shared" si="30"/>
        <v>4500</v>
      </c>
      <c r="J194" s="130"/>
      <c r="K194" s="97" t="s">
        <v>12</v>
      </c>
      <c r="L194" s="101">
        <v>1</v>
      </c>
      <c r="M194" s="113">
        <v>7500</v>
      </c>
      <c r="N194" s="109">
        <f t="shared" si="31"/>
        <v>7500</v>
      </c>
      <c r="O194" s="130"/>
      <c r="P194" s="233" t="s">
        <v>12</v>
      </c>
      <c r="Q194" s="233">
        <v>1</v>
      </c>
      <c r="R194" s="44">
        <v>3500</v>
      </c>
      <c r="S194" s="109">
        <f t="shared" si="33"/>
        <v>3500</v>
      </c>
      <c r="T194" s="130"/>
      <c r="U194" s="97"/>
      <c r="V194" s="124"/>
      <c r="W194" s="113"/>
      <c r="X194" s="109"/>
    </row>
    <row r="195" spans="1:24" s="8" customFormat="1" ht="15" customHeight="1">
      <c r="A195" s="136">
        <v>11</v>
      </c>
      <c r="B195" s="306" t="s">
        <v>63</v>
      </c>
      <c r="C195" s="391"/>
      <c r="D195" s="391"/>
      <c r="E195" s="130"/>
      <c r="F195" s="97" t="s">
        <v>12</v>
      </c>
      <c r="G195" s="124">
        <v>1</v>
      </c>
      <c r="H195" s="113">
        <v>10000</v>
      </c>
      <c r="I195" s="109">
        <f t="shared" si="30"/>
        <v>10000</v>
      </c>
      <c r="J195" s="130"/>
      <c r="K195" s="97" t="s">
        <v>12</v>
      </c>
      <c r="L195" s="101">
        <v>1</v>
      </c>
      <c r="M195" s="113">
        <v>20000</v>
      </c>
      <c r="N195" s="109">
        <f t="shared" si="31"/>
        <v>20000</v>
      </c>
      <c r="O195" s="130"/>
      <c r="P195" s="233" t="s">
        <v>12</v>
      </c>
      <c r="Q195" s="233">
        <v>1</v>
      </c>
      <c r="R195" s="44">
        <v>10800</v>
      </c>
      <c r="S195" s="109">
        <f t="shared" si="33"/>
        <v>10800</v>
      </c>
      <c r="T195" s="130"/>
      <c r="U195" s="97"/>
      <c r="V195" s="124"/>
      <c r="W195" s="113"/>
      <c r="X195" s="109"/>
    </row>
    <row r="196" spans="1:24" s="8" customFormat="1" ht="15" customHeight="1">
      <c r="A196" s="136">
        <v>12</v>
      </c>
      <c r="B196" s="306" t="s">
        <v>224</v>
      </c>
      <c r="C196" s="307"/>
      <c r="D196" s="308"/>
      <c r="E196" s="140"/>
      <c r="F196" s="97" t="s">
        <v>45</v>
      </c>
      <c r="G196" s="124">
        <v>20</v>
      </c>
      <c r="H196" s="113">
        <v>600</v>
      </c>
      <c r="I196" s="109">
        <f t="shared" si="30"/>
        <v>12000</v>
      </c>
      <c r="J196" s="140"/>
      <c r="K196" s="97" t="s">
        <v>12</v>
      </c>
      <c r="L196" s="263">
        <v>1</v>
      </c>
      <c r="M196" s="113">
        <v>10000</v>
      </c>
      <c r="N196" s="109">
        <f t="shared" si="31"/>
        <v>10000</v>
      </c>
      <c r="O196" s="140"/>
      <c r="P196" s="233" t="s">
        <v>45</v>
      </c>
      <c r="Q196" s="233">
        <v>20</v>
      </c>
      <c r="R196" s="44">
        <v>750</v>
      </c>
      <c r="S196" s="109">
        <f>R196*Q196</f>
        <v>15000</v>
      </c>
      <c r="T196" s="140"/>
      <c r="U196" s="97"/>
      <c r="V196" s="96"/>
      <c r="W196" s="112"/>
      <c r="X196" s="114"/>
    </row>
    <row r="197" spans="1:24" s="8" customFormat="1" ht="15" customHeight="1">
      <c r="A197" s="136">
        <v>15</v>
      </c>
      <c r="B197" s="306"/>
      <c r="C197" s="307"/>
      <c r="D197" s="308"/>
      <c r="E197" s="140"/>
      <c r="F197" s="97"/>
      <c r="G197" s="96"/>
      <c r="H197" s="112"/>
      <c r="I197" s="114"/>
      <c r="J197" s="140"/>
      <c r="K197" s="97"/>
      <c r="L197" s="96"/>
      <c r="M197" s="112"/>
      <c r="N197" s="114"/>
      <c r="O197" s="140"/>
      <c r="P197" s="97"/>
      <c r="Q197" s="96"/>
      <c r="R197" s="44"/>
      <c r="S197" s="109">
        <f t="shared" si="33"/>
        <v>0</v>
      </c>
      <c r="T197" s="140"/>
      <c r="U197" s="97"/>
      <c r="V197" s="96"/>
      <c r="W197" s="112"/>
      <c r="X197" s="114"/>
    </row>
    <row r="198" spans="1:24" s="8" customFormat="1" ht="15" customHeight="1">
      <c r="A198" s="136">
        <v>16</v>
      </c>
      <c r="B198" s="306"/>
      <c r="C198" s="307"/>
      <c r="D198" s="308"/>
      <c r="E198" s="140"/>
      <c r="F198" s="97"/>
      <c r="G198" s="96"/>
      <c r="H198" s="112"/>
      <c r="I198" s="114"/>
      <c r="J198" s="140"/>
      <c r="K198" s="97"/>
      <c r="L198" s="96"/>
      <c r="M198" s="112"/>
      <c r="N198" s="114"/>
      <c r="O198" s="140"/>
      <c r="P198" s="97"/>
      <c r="Q198" s="96"/>
      <c r="R198" s="44"/>
      <c r="S198" s="109">
        <f t="shared" si="33"/>
        <v>0</v>
      </c>
      <c r="T198" s="140"/>
      <c r="U198" s="97"/>
      <c r="V198" s="96"/>
      <c r="W198" s="112"/>
      <c r="X198" s="114"/>
    </row>
    <row r="199" spans="1:24" s="8" customFormat="1" ht="15" customHeight="1">
      <c r="A199" s="136">
        <v>17</v>
      </c>
      <c r="B199" s="306"/>
      <c r="C199" s="307"/>
      <c r="D199" s="308"/>
      <c r="E199" s="140"/>
      <c r="F199" s="97"/>
      <c r="G199" s="96"/>
      <c r="H199" s="112"/>
      <c r="I199" s="114"/>
      <c r="J199" s="140"/>
      <c r="K199" s="97"/>
      <c r="L199" s="96"/>
      <c r="M199" s="112"/>
      <c r="N199" s="114"/>
      <c r="O199" s="140"/>
      <c r="P199" s="97"/>
      <c r="Q199" s="96"/>
      <c r="R199" s="112"/>
      <c r="S199" s="114">
        <f t="shared" si="33"/>
        <v>0</v>
      </c>
      <c r="T199" s="140"/>
      <c r="U199" s="97"/>
      <c r="V199" s="96"/>
      <c r="W199" s="112"/>
      <c r="X199" s="114"/>
    </row>
    <row r="200" spans="1:24" s="8" customFormat="1" ht="15" customHeight="1">
      <c r="A200" s="136">
        <v>18</v>
      </c>
      <c r="B200" s="306"/>
      <c r="C200" s="307"/>
      <c r="D200" s="308"/>
      <c r="E200" s="140"/>
      <c r="F200" s="97"/>
      <c r="G200" s="96"/>
      <c r="H200" s="112"/>
      <c r="I200" s="114"/>
      <c r="J200" s="140"/>
      <c r="K200" s="97"/>
      <c r="L200" s="96"/>
      <c r="M200" s="112"/>
      <c r="N200" s="114"/>
      <c r="O200" s="140"/>
      <c r="P200" s="97"/>
      <c r="Q200" s="96"/>
      <c r="R200" s="112"/>
      <c r="S200" s="114">
        <f t="shared" si="33"/>
        <v>0</v>
      </c>
      <c r="T200" s="140"/>
      <c r="U200" s="97"/>
      <c r="V200" s="96"/>
      <c r="W200" s="112"/>
      <c r="X200" s="114"/>
    </row>
    <row r="201" spans="1:24" s="8" customFormat="1" ht="15" customHeight="1">
      <c r="A201" s="138"/>
      <c r="B201" s="361" t="s">
        <v>49</v>
      </c>
      <c r="C201" s="362"/>
      <c r="D201" s="363"/>
      <c r="E201" s="129"/>
      <c r="F201" s="97"/>
      <c r="G201" s="96"/>
      <c r="H201" s="112"/>
      <c r="I201" s="114">
        <f>SUM(I185:I196)</f>
        <v>164625</v>
      </c>
      <c r="J201" s="129"/>
      <c r="K201" s="97"/>
      <c r="L201" s="96"/>
      <c r="M201" s="112"/>
      <c r="N201" s="111">
        <f>SUM(N185:N195)</f>
        <v>149200</v>
      </c>
      <c r="O201" s="129"/>
      <c r="P201" s="97"/>
      <c r="Q201" s="96"/>
      <c r="R201" s="112"/>
      <c r="S201" s="114">
        <f>SUM(S185:S199)</f>
        <v>136150</v>
      </c>
      <c r="T201" s="129"/>
      <c r="U201" s="97"/>
      <c r="V201" s="96"/>
      <c r="W201" s="112"/>
      <c r="X201" s="109"/>
    </row>
    <row r="202" spans="1:24" s="8" customFormat="1" ht="15" customHeight="1">
      <c r="A202" s="138"/>
      <c r="B202" s="373"/>
      <c r="C202" s="374"/>
      <c r="D202" s="375"/>
      <c r="E202" s="129"/>
      <c r="F202" s="97"/>
      <c r="G202" s="96"/>
      <c r="H202" s="112"/>
      <c r="I202" s="114"/>
      <c r="J202" s="129"/>
      <c r="K202" s="97"/>
      <c r="L202" s="96"/>
      <c r="M202" s="110"/>
      <c r="N202" s="114"/>
      <c r="O202" s="129"/>
      <c r="P202" s="97"/>
      <c r="Q202" s="96"/>
      <c r="R202" s="112"/>
      <c r="S202" s="109"/>
      <c r="T202" s="129"/>
      <c r="U202" s="97"/>
      <c r="V202" s="96"/>
      <c r="W202" s="112"/>
      <c r="X202" s="109"/>
    </row>
    <row r="203" spans="1:24" s="8" customFormat="1" ht="15" customHeight="1">
      <c r="A203" s="138" t="s">
        <v>201</v>
      </c>
      <c r="B203" s="309" t="s">
        <v>128</v>
      </c>
      <c r="C203" s="310"/>
      <c r="D203" s="311"/>
      <c r="E203" s="130"/>
      <c r="F203" s="97"/>
      <c r="G203" s="124"/>
      <c r="H203" s="113"/>
      <c r="I203" s="109"/>
      <c r="J203" s="130"/>
      <c r="K203" s="97"/>
      <c r="L203" s="124"/>
      <c r="M203" s="202"/>
      <c r="N203" s="109"/>
      <c r="O203" s="130"/>
      <c r="P203" s="97"/>
      <c r="Q203" s="124"/>
      <c r="R203" s="202"/>
      <c r="S203" s="109"/>
      <c r="T203" s="130"/>
      <c r="U203" s="97"/>
      <c r="V203" s="124"/>
      <c r="W203" s="113"/>
      <c r="X203" s="109"/>
    </row>
    <row r="204" spans="1:24" s="8" customFormat="1" ht="15" customHeight="1">
      <c r="A204" s="136"/>
      <c r="B204" s="306" t="s">
        <v>120</v>
      </c>
      <c r="C204" s="307"/>
      <c r="D204" s="308"/>
      <c r="E204" s="264">
        <v>1</v>
      </c>
      <c r="F204" s="233" t="s">
        <v>10</v>
      </c>
      <c r="G204" s="124">
        <v>10</v>
      </c>
      <c r="H204" s="113">
        <v>1700</v>
      </c>
      <c r="I204" s="109">
        <f t="shared" ref="I204:I209" si="34">G204*H204</f>
        <v>17000</v>
      </c>
      <c r="J204" s="94">
        <v>0</v>
      </c>
      <c r="K204" s="97"/>
      <c r="L204" s="94"/>
      <c r="M204" s="27"/>
      <c r="N204" s="114"/>
      <c r="O204" s="264">
        <v>1</v>
      </c>
      <c r="P204" s="233" t="s">
        <v>10</v>
      </c>
      <c r="Q204" s="124">
        <v>18</v>
      </c>
      <c r="R204" s="44">
        <v>1100</v>
      </c>
      <c r="S204" s="44">
        <f>R204*Q204*O204</f>
        <v>19800</v>
      </c>
      <c r="T204" s="130"/>
      <c r="U204" s="97"/>
      <c r="V204" s="124"/>
      <c r="W204" s="113"/>
      <c r="X204" s="109"/>
    </row>
    <row r="205" spans="1:24" s="8" customFormat="1" ht="15" customHeight="1">
      <c r="A205" s="136"/>
      <c r="B205" s="306" t="s">
        <v>121</v>
      </c>
      <c r="C205" s="307"/>
      <c r="D205" s="308"/>
      <c r="E205" s="264">
        <v>1</v>
      </c>
      <c r="F205" s="233" t="s">
        <v>10</v>
      </c>
      <c r="G205" s="124">
        <v>10</v>
      </c>
      <c r="H205" s="113">
        <v>1575</v>
      </c>
      <c r="I205" s="109">
        <f t="shared" si="34"/>
        <v>15750</v>
      </c>
      <c r="J205" s="94">
        <v>1</v>
      </c>
      <c r="K205" s="97" t="s">
        <v>10</v>
      </c>
      <c r="L205" s="94">
        <v>10</v>
      </c>
      <c r="M205" s="237">
        <v>2246.84</v>
      </c>
      <c r="N205" s="109">
        <f t="shared" ref="N205:N211" si="35">M205*L205*J205</f>
        <v>22468.400000000001</v>
      </c>
      <c r="O205" s="264">
        <v>1</v>
      </c>
      <c r="P205" s="233" t="s">
        <v>10</v>
      </c>
      <c r="Q205" s="124">
        <v>18</v>
      </c>
      <c r="R205" s="44">
        <v>950</v>
      </c>
      <c r="S205" s="44">
        <f t="shared" ref="S205:S209" si="36">R205*Q205*O205</f>
        <v>17100</v>
      </c>
      <c r="T205" s="130"/>
      <c r="U205" s="97"/>
      <c r="V205" s="124"/>
      <c r="W205" s="113"/>
      <c r="X205" s="109"/>
    </row>
    <row r="206" spans="1:24" s="8" customFormat="1" ht="15" customHeight="1">
      <c r="A206" s="136"/>
      <c r="B206" s="219" t="s">
        <v>64</v>
      </c>
      <c r="C206" s="217"/>
      <c r="D206" s="218"/>
      <c r="E206" s="264">
        <v>3</v>
      </c>
      <c r="F206" s="233" t="s">
        <v>10</v>
      </c>
      <c r="G206" s="124">
        <v>10</v>
      </c>
      <c r="H206" s="113">
        <v>1575</v>
      </c>
      <c r="I206" s="109">
        <f t="shared" si="34"/>
        <v>15750</v>
      </c>
      <c r="J206" s="94">
        <v>3</v>
      </c>
      <c r="K206" s="97" t="s">
        <v>10</v>
      </c>
      <c r="L206" s="94">
        <v>10</v>
      </c>
      <c r="M206" s="44">
        <v>2135.64</v>
      </c>
      <c r="N206" s="109">
        <f t="shared" si="35"/>
        <v>64069.2</v>
      </c>
      <c r="O206" s="264">
        <v>3</v>
      </c>
      <c r="P206" s="233" t="s">
        <v>10</v>
      </c>
      <c r="Q206" s="124">
        <v>18</v>
      </c>
      <c r="R206" s="44">
        <v>900</v>
      </c>
      <c r="S206" s="44">
        <f t="shared" si="36"/>
        <v>48600</v>
      </c>
      <c r="T206" s="130"/>
      <c r="U206" s="97"/>
      <c r="V206" s="124"/>
      <c r="W206" s="113"/>
      <c r="X206" s="109"/>
    </row>
    <row r="207" spans="1:24" s="8" customFormat="1" ht="15" customHeight="1">
      <c r="A207" s="136"/>
      <c r="B207" s="306" t="s">
        <v>65</v>
      </c>
      <c r="C207" s="307"/>
      <c r="D207" s="308"/>
      <c r="E207" s="264">
        <v>3</v>
      </c>
      <c r="F207" s="233" t="s">
        <v>10</v>
      </c>
      <c r="G207" s="124">
        <v>10</v>
      </c>
      <c r="H207" s="113">
        <v>1350</v>
      </c>
      <c r="I207" s="109">
        <f t="shared" si="34"/>
        <v>13500</v>
      </c>
      <c r="J207" s="94">
        <v>3</v>
      </c>
      <c r="K207" s="97" t="s">
        <v>10</v>
      </c>
      <c r="L207" s="94">
        <v>10</v>
      </c>
      <c r="M207" s="237">
        <v>2135.65</v>
      </c>
      <c r="N207" s="109">
        <f t="shared" si="35"/>
        <v>64069.5</v>
      </c>
      <c r="O207" s="264">
        <v>3</v>
      </c>
      <c r="P207" s="233" t="s">
        <v>10</v>
      </c>
      <c r="Q207" s="124">
        <v>18</v>
      </c>
      <c r="R207" s="44">
        <v>850</v>
      </c>
      <c r="S207" s="44">
        <f t="shared" si="36"/>
        <v>45900</v>
      </c>
      <c r="T207" s="130"/>
      <c r="U207" s="97"/>
      <c r="V207" s="124"/>
      <c r="W207" s="113"/>
      <c r="X207" s="109"/>
    </row>
    <row r="208" spans="1:24" s="8" customFormat="1" ht="15" customHeight="1">
      <c r="A208" s="136"/>
      <c r="B208" s="306" t="s">
        <v>267</v>
      </c>
      <c r="C208" s="307"/>
      <c r="D208" s="308"/>
      <c r="E208" s="264">
        <v>3</v>
      </c>
      <c r="F208" s="233" t="s">
        <v>10</v>
      </c>
      <c r="G208" s="124">
        <v>10</v>
      </c>
      <c r="H208" s="113">
        <v>1200</v>
      </c>
      <c r="I208" s="109">
        <f t="shared" si="34"/>
        <v>12000</v>
      </c>
      <c r="J208" s="94">
        <v>3</v>
      </c>
      <c r="K208" s="97" t="s">
        <v>10</v>
      </c>
      <c r="L208" s="94">
        <v>10</v>
      </c>
      <c r="M208" s="44">
        <v>1482.47</v>
      </c>
      <c r="N208" s="109">
        <f t="shared" si="35"/>
        <v>44474.100000000006</v>
      </c>
      <c r="O208" s="264">
        <v>3</v>
      </c>
      <c r="P208" s="233" t="s">
        <v>10</v>
      </c>
      <c r="Q208" s="124">
        <v>18</v>
      </c>
      <c r="R208" s="44">
        <v>850</v>
      </c>
      <c r="S208" s="44">
        <f t="shared" si="36"/>
        <v>45900</v>
      </c>
      <c r="T208" s="130"/>
      <c r="U208" s="97"/>
      <c r="V208" s="124"/>
      <c r="W208" s="113"/>
      <c r="X208" s="109"/>
    </row>
    <row r="209" spans="1:25" s="8" customFormat="1" ht="15" customHeight="1">
      <c r="A209" s="136"/>
      <c r="B209" s="306" t="s">
        <v>269</v>
      </c>
      <c r="C209" s="307"/>
      <c r="D209" s="308"/>
      <c r="E209" s="264">
        <v>2</v>
      </c>
      <c r="F209" s="233" t="s">
        <v>10</v>
      </c>
      <c r="G209" s="124">
        <v>10</v>
      </c>
      <c r="H209" s="113">
        <v>1200</v>
      </c>
      <c r="I209" s="109">
        <f t="shared" si="34"/>
        <v>12000</v>
      </c>
      <c r="J209" s="94">
        <v>3</v>
      </c>
      <c r="K209" s="97" t="s">
        <v>10</v>
      </c>
      <c r="L209" s="94">
        <v>10</v>
      </c>
      <c r="M209" s="237">
        <v>1482.47</v>
      </c>
      <c r="N209" s="109">
        <f t="shared" si="35"/>
        <v>44474.100000000006</v>
      </c>
      <c r="O209" s="264">
        <v>2</v>
      </c>
      <c r="P209" s="233" t="s">
        <v>10</v>
      </c>
      <c r="Q209" s="124">
        <v>18</v>
      </c>
      <c r="R209" s="44">
        <v>800</v>
      </c>
      <c r="S209" s="44">
        <f t="shared" si="36"/>
        <v>28800</v>
      </c>
      <c r="T209" s="130"/>
      <c r="U209" s="97"/>
      <c r="V209" s="124"/>
      <c r="W209" s="113"/>
      <c r="X209" s="109"/>
    </row>
    <row r="210" spans="1:25" s="8" customFormat="1" ht="15" customHeight="1">
      <c r="A210" s="136"/>
      <c r="B210" s="306" t="s">
        <v>268</v>
      </c>
      <c r="C210" s="307"/>
      <c r="D210" s="308"/>
      <c r="E210" s="130"/>
      <c r="F210" s="97"/>
      <c r="G210" s="124"/>
      <c r="H210" s="113"/>
      <c r="I210" s="109"/>
      <c r="J210" s="94">
        <v>0</v>
      </c>
      <c r="K210" s="97" t="s">
        <v>10</v>
      </c>
      <c r="L210" s="94">
        <v>10</v>
      </c>
      <c r="M210" s="27"/>
      <c r="N210" s="109">
        <f t="shared" si="35"/>
        <v>0</v>
      </c>
      <c r="O210" s="266"/>
      <c r="P210" s="97"/>
      <c r="Q210" s="94"/>
      <c r="R210" s="44"/>
      <c r="S210" s="109"/>
      <c r="T210" s="130"/>
      <c r="U210" s="97"/>
      <c r="V210" s="124"/>
      <c r="W210" s="113"/>
      <c r="X210" s="109"/>
    </row>
    <row r="211" spans="1:25" s="8" customFormat="1" ht="15" customHeight="1">
      <c r="A211" s="136"/>
      <c r="B211" s="306" t="s">
        <v>275</v>
      </c>
      <c r="C211" s="307"/>
      <c r="D211" s="308"/>
      <c r="E211" s="130"/>
      <c r="F211" s="97"/>
      <c r="G211" s="124"/>
      <c r="H211" s="113"/>
      <c r="I211" s="109"/>
      <c r="J211" s="94">
        <v>2</v>
      </c>
      <c r="K211" s="97" t="s">
        <v>10</v>
      </c>
      <c r="L211" s="94">
        <v>10</v>
      </c>
      <c r="M211" s="237">
        <v>2246.84</v>
      </c>
      <c r="N211" s="109">
        <f t="shared" si="35"/>
        <v>44936.800000000003</v>
      </c>
      <c r="O211" s="130"/>
      <c r="P211" s="97"/>
      <c r="Q211" s="94"/>
      <c r="R211" s="237"/>
      <c r="S211" s="109"/>
      <c r="T211" s="130"/>
      <c r="U211" s="97"/>
      <c r="V211" s="124"/>
      <c r="W211" s="113"/>
      <c r="X211" s="109"/>
    </row>
    <row r="212" spans="1:25" s="8" customFormat="1" ht="15" customHeight="1">
      <c r="A212" s="136"/>
      <c r="B212" s="388"/>
      <c r="C212" s="389"/>
      <c r="D212" s="390"/>
      <c r="E212" s="130"/>
      <c r="F212" s="97"/>
      <c r="G212" s="124"/>
      <c r="H212" s="113"/>
      <c r="I212" s="109"/>
      <c r="J212" s="94"/>
      <c r="K212" s="97"/>
      <c r="L212" s="94"/>
      <c r="M212" s="237"/>
      <c r="N212" s="109"/>
      <c r="O212" s="130"/>
      <c r="P212" s="97"/>
      <c r="Q212" s="94"/>
      <c r="R212" s="237"/>
      <c r="S212" s="109"/>
      <c r="T212" s="130"/>
      <c r="U212" s="97"/>
      <c r="V212" s="124"/>
      <c r="W212" s="113"/>
      <c r="X212" s="109"/>
    </row>
    <row r="213" spans="1:25" s="8" customFormat="1" ht="15" customHeight="1">
      <c r="A213" s="136"/>
      <c r="B213" s="361" t="s">
        <v>49</v>
      </c>
      <c r="C213" s="362"/>
      <c r="D213" s="363"/>
      <c r="E213" s="140">
        <f>SUM(E203:E209)</f>
        <v>13</v>
      </c>
      <c r="F213" s="97"/>
      <c r="G213" s="96"/>
      <c r="H213" s="112"/>
      <c r="I213" s="114">
        <f>SUM(I204:I209)</f>
        <v>86000</v>
      </c>
      <c r="J213" s="140"/>
      <c r="K213" s="97"/>
      <c r="L213" s="229"/>
      <c r="M213" s="110"/>
      <c r="N213" s="114">
        <f>SUM(N204:N211)</f>
        <v>284492.10000000003</v>
      </c>
      <c r="O213" s="265">
        <f>SUM(O204:O212)</f>
        <v>13</v>
      </c>
      <c r="P213" s="97"/>
      <c r="Q213" s="96"/>
      <c r="R213" s="112"/>
      <c r="S213" s="114">
        <f>SUM(S204:S210)</f>
        <v>206100</v>
      </c>
      <c r="T213" s="140"/>
      <c r="U213" s="97"/>
      <c r="V213" s="96"/>
      <c r="W213" s="112"/>
      <c r="X213" s="114"/>
    </row>
    <row r="214" spans="1:25" s="8" customFormat="1" ht="15" customHeight="1">
      <c r="A214" s="136"/>
      <c r="B214" s="373"/>
      <c r="C214" s="374"/>
      <c r="D214" s="375"/>
      <c r="E214" s="140"/>
      <c r="F214" s="97"/>
      <c r="G214" s="96"/>
      <c r="H214" s="112"/>
      <c r="I214" s="114"/>
      <c r="J214" s="140"/>
      <c r="K214" s="97"/>
      <c r="L214" s="229"/>
      <c r="M214" s="110"/>
      <c r="N214" s="114"/>
      <c r="O214" s="140"/>
      <c r="P214" s="97"/>
      <c r="Q214" s="96"/>
      <c r="R214" s="112"/>
      <c r="S214" s="114"/>
      <c r="T214" s="140"/>
      <c r="U214" s="97"/>
      <c r="V214" s="96"/>
      <c r="W214" s="112"/>
      <c r="X214" s="114"/>
    </row>
    <row r="215" spans="1:25" s="8" customFormat="1" ht="15" customHeight="1">
      <c r="A215" s="138" t="s">
        <v>202</v>
      </c>
      <c r="B215" s="322" t="s">
        <v>199</v>
      </c>
      <c r="C215" s="323"/>
      <c r="D215" s="324"/>
      <c r="E215" s="129"/>
      <c r="F215" s="97"/>
      <c r="G215" s="96"/>
      <c r="H215" s="112"/>
      <c r="I215" s="115"/>
      <c r="J215" s="129"/>
      <c r="K215" s="97"/>
      <c r="L215" s="229"/>
      <c r="M215" s="112"/>
      <c r="N215" s="115"/>
      <c r="O215" s="129"/>
      <c r="P215" s="97"/>
      <c r="Q215" s="96"/>
      <c r="R215" s="112"/>
      <c r="S215" s="115"/>
      <c r="T215" s="129"/>
      <c r="U215" s="97"/>
      <c r="V215" s="96"/>
      <c r="W215" s="112"/>
      <c r="X215" s="115"/>
    </row>
    <row r="216" spans="1:25" s="8" customFormat="1" ht="15" customHeight="1">
      <c r="A216" s="136"/>
      <c r="B216" s="306" t="s">
        <v>120</v>
      </c>
      <c r="C216" s="307"/>
      <c r="D216" s="308"/>
      <c r="E216" s="94">
        <v>1</v>
      </c>
      <c r="F216" s="97" t="s">
        <v>10</v>
      </c>
      <c r="G216" s="94">
        <v>12</v>
      </c>
      <c r="H216" s="113">
        <v>1750</v>
      </c>
      <c r="I216" s="113">
        <f>H216*G216*E216</f>
        <v>21000</v>
      </c>
      <c r="J216" s="94">
        <v>1</v>
      </c>
      <c r="K216" s="97" t="s">
        <v>10</v>
      </c>
      <c r="L216" s="94">
        <v>6</v>
      </c>
      <c r="M216" s="113">
        <v>3492.54</v>
      </c>
      <c r="N216" s="109">
        <f t="shared" ref="N216:N224" si="37">M216*L216*J216</f>
        <v>20955.239999999998</v>
      </c>
      <c r="O216" s="264">
        <v>1</v>
      </c>
      <c r="P216" s="97" t="s">
        <v>10</v>
      </c>
      <c r="Q216" s="124">
        <v>15</v>
      </c>
      <c r="R216" s="44">
        <v>1100</v>
      </c>
      <c r="S216" s="44">
        <f>R216*Q216*O216</f>
        <v>16500</v>
      </c>
      <c r="T216" s="129"/>
      <c r="U216" s="97"/>
      <c r="V216" s="96"/>
      <c r="W216" s="112"/>
      <c r="X216" s="114"/>
    </row>
    <row r="217" spans="1:25" s="8" customFormat="1" ht="15" customHeight="1">
      <c r="A217" s="138"/>
      <c r="B217" s="306" t="s">
        <v>122</v>
      </c>
      <c r="C217" s="307"/>
      <c r="D217" s="308"/>
      <c r="E217" s="94">
        <v>1</v>
      </c>
      <c r="F217" s="97" t="s">
        <v>10</v>
      </c>
      <c r="G217" s="94">
        <v>12</v>
      </c>
      <c r="H217" s="113">
        <v>1575</v>
      </c>
      <c r="I217" s="113">
        <f t="shared" ref="I217:I224" si="38">H217*G217*E217</f>
        <v>18900</v>
      </c>
      <c r="J217" s="94">
        <v>1</v>
      </c>
      <c r="K217" s="97" t="s">
        <v>10</v>
      </c>
      <c r="L217" s="94">
        <v>6</v>
      </c>
      <c r="M217" s="113">
        <v>2418.61</v>
      </c>
      <c r="N217" s="109">
        <f t="shared" si="37"/>
        <v>14511.66</v>
      </c>
      <c r="O217" s="264">
        <v>1</v>
      </c>
      <c r="P217" s="97" t="s">
        <v>10</v>
      </c>
      <c r="Q217" s="124">
        <v>15</v>
      </c>
      <c r="R217" s="44">
        <v>950</v>
      </c>
      <c r="S217" s="44">
        <f t="shared" ref="S217:S221" si="39">R217*Q217*O217</f>
        <v>14250</v>
      </c>
      <c r="T217" s="129"/>
      <c r="U217" s="97"/>
      <c r="V217" s="96"/>
      <c r="W217" s="112"/>
      <c r="X217" s="114"/>
    </row>
    <row r="218" spans="1:25" s="8" customFormat="1" ht="15" customHeight="1">
      <c r="A218" s="136"/>
      <c r="B218" s="306" t="s">
        <v>118</v>
      </c>
      <c r="C218" s="307"/>
      <c r="D218" s="308"/>
      <c r="E218" s="94">
        <v>1</v>
      </c>
      <c r="F218" s="97" t="s">
        <v>10</v>
      </c>
      <c r="G218" s="94">
        <v>12</v>
      </c>
      <c r="H218" s="113">
        <v>1575</v>
      </c>
      <c r="I218" s="113">
        <f>H218*G218*E218</f>
        <v>18900</v>
      </c>
      <c r="J218" s="94">
        <v>1</v>
      </c>
      <c r="K218" s="97" t="s">
        <v>10</v>
      </c>
      <c r="L218" s="94">
        <v>6</v>
      </c>
      <c r="M218" s="113">
        <v>2952.48</v>
      </c>
      <c r="N218" s="109">
        <f t="shared" si="37"/>
        <v>17714.88</v>
      </c>
      <c r="O218" s="264">
        <v>1</v>
      </c>
      <c r="P218" s="97" t="s">
        <v>10</v>
      </c>
      <c r="Q218" s="124">
        <v>15</v>
      </c>
      <c r="R218" s="44">
        <v>900</v>
      </c>
      <c r="S218" s="44">
        <f t="shared" si="39"/>
        <v>13500</v>
      </c>
      <c r="T218" s="129"/>
      <c r="U218" s="97"/>
      <c r="V218" s="96"/>
      <c r="W218" s="112"/>
      <c r="X218" s="109"/>
    </row>
    <row r="219" spans="1:25" s="8" customFormat="1" ht="15" customHeight="1">
      <c r="A219" s="136"/>
      <c r="B219" s="306" t="s">
        <v>117</v>
      </c>
      <c r="C219" s="307"/>
      <c r="D219" s="308"/>
      <c r="E219" s="94">
        <v>1</v>
      </c>
      <c r="F219" s="97" t="s">
        <v>10</v>
      </c>
      <c r="G219" s="94">
        <v>12</v>
      </c>
      <c r="H219" s="113">
        <v>1490</v>
      </c>
      <c r="I219" s="113">
        <f t="shared" si="38"/>
        <v>17880</v>
      </c>
      <c r="J219" s="94">
        <v>1</v>
      </c>
      <c r="K219" s="97" t="s">
        <v>10</v>
      </c>
      <c r="L219" s="94">
        <v>6</v>
      </c>
      <c r="M219" s="113">
        <v>2802.65</v>
      </c>
      <c r="N219" s="109">
        <f t="shared" si="37"/>
        <v>16815.900000000001</v>
      </c>
      <c r="O219" s="264">
        <v>1</v>
      </c>
      <c r="P219" s="97" t="s">
        <v>10</v>
      </c>
      <c r="Q219" s="124">
        <v>15</v>
      </c>
      <c r="R219" s="44">
        <v>900</v>
      </c>
      <c r="S219" s="44">
        <f t="shared" si="39"/>
        <v>13500</v>
      </c>
      <c r="T219" s="129"/>
      <c r="U219" s="97"/>
      <c r="V219" s="96"/>
      <c r="W219" s="112"/>
      <c r="X219" s="109"/>
    </row>
    <row r="220" spans="1:25" s="8" customFormat="1" ht="15" customHeight="1">
      <c r="A220" s="136"/>
      <c r="B220" s="306" t="s">
        <v>64</v>
      </c>
      <c r="C220" s="307"/>
      <c r="D220" s="308"/>
      <c r="E220" s="94">
        <v>2</v>
      </c>
      <c r="F220" s="97" t="s">
        <v>10</v>
      </c>
      <c r="G220" s="94">
        <v>12</v>
      </c>
      <c r="H220" s="113">
        <v>1350</v>
      </c>
      <c r="I220" s="113">
        <f>H220*G220*E220</f>
        <v>32400</v>
      </c>
      <c r="J220" s="94">
        <v>2</v>
      </c>
      <c r="K220" s="97" t="s">
        <v>10</v>
      </c>
      <c r="L220" s="94">
        <v>6</v>
      </c>
      <c r="M220" s="113">
        <v>2952.48</v>
      </c>
      <c r="N220" s="109">
        <f t="shared" si="37"/>
        <v>35429.760000000002</v>
      </c>
      <c r="O220" s="264">
        <v>2</v>
      </c>
      <c r="P220" s="97" t="s">
        <v>10</v>
      </c>
      <c r="Q220" s="124">
        <v>15</v>
      </c>
      <c r="R220" s="44">
        <v>850</v>
      </c>
      <c r="S220" s="44">
        <f t="shared" si="39"/>
        <v>25500</v>
      </c>
      <c r="T220" s="129"/>
      <c r="U220" s="97"/>
      <c r="V220" s="96"/>
      <c r="W220" s="112"/>
      <c r="X220" s="117"/>
      <c r="Y220" s="157"/>
    </row>
    <row r="221" spans="1:25" s="8" customFormat="1" ht="15" customHeight="1">
      <c r="A221" s="136"/>
      <c r="B221" s="306" t="s">
        <v>65</v>
      </c>
      <c r="C221" s="307"/>
      <c r="D221" s="308"/>
      <c r="E221" s="94">
        <v>2</v>
      </c>
      <c r="F221" s="97" t="s">
        <v>10</v>
      </c>
      <c r="G221" s="94">
        <v>12</v>
      </c>
      <c r="H221" s="113">
        <v>1350</v>
      </c>
      <c r="I221" s="113">
        <f t="shared" si="38"/>
        <v>32400</v>
      </c>
      <c r="J221" s="94">
        <v>2</v>
      </c>
      <c r="K221" s="97" t="s">
        <v>10</v>
      </c>
      <c r="L221" s="94">
        <v>6</v>
      </c>
      <c r="M221" s="113">
        <v>2952.48</v>
      </c>
      <c r="N221" s="109">
        <f t="shared" si="37"/>
        <v>35429.760000000002</v>
      </c>
      <c r="O221" s="264">
        <v>2</v>
      </c>
      <c r="P221" s="97" t="s">
        <v>10</v>
      </c>
      <c r="Q221" s="124">
        <v>15</v>
      </c>
      <c r="R221" s="44">
        <v>850</v>
      </c>
      <c r="S221" s="44">
        <f t="shared" si="39"/>
        <v>25500</v>
      </c>
      <c r="T221" s="129"/>
      <c r="U221" s="97"/>
      <c r="V221" s="96"/>
      <c r="W221" s="112"/>
      <c r="X221" s="114"/>
      <c r="Y221" s="157"/>
    </row>
    <row r="222" spans="1:25" s="8" customFormat="1" ht="15" customHeight="1">
      <c r="A222" s="136"/>
      <c r="B222" s="306" t="s">
        <v>200</v>
      </c>
      <c r="C222" s="307"/>
      <c r="D222" s="308"/>
      <c r="E222" s="94">
        <v>2</v>
      </c>
      <c r="F222" s="97" t="s">
        <v>10</v>
      </c>
      <c r="G222" s="94">
        <v>12</v>
      </c>
      <c r="H222" s="113">
        <v>1150</v>
      </c>
      <c r="I222" s="113">
        <f t="shared" si="38"/>
        <v>27600</v>
      </c>
      <c r="J222" s="94">
        <v>2</v>
      </c>
      <c r="K222" s="97" t="s">
        <v>10</v>
      </c>
      <c r="L222" s="94">
        <v>6</v>
      </c>
      <c r="M222" s="113">
        <v>2016.84</v>
      </c>
      <c r="N222" s="109">
        <f t="shared" si="37"/>
        <v>24202.079999999998</v>
      </c>
      <c r="O222" s="264">
        <v>2</v>
      </c>
      <c r="P222" s="97" t="s">
        <v>10</v>
      </c>
      <c r="Q222" s="124">
        <v>15</v>
      </c>
      <c r="R222" s="44">
        <v>800</v>
      </c>
      <c r="S222" s="44">
        <f t="shared" ref="S222:S224" si="40">R222*Q222*O222</f>
        <v>24000</v>
      </c>
      <c r="T222" s="129"/>
      <c r="U222" s="97"/>
      <c r="V222" s="96"/>
      <c r="W222" s="112"/>
      <c r="X222" s="114"/>
      <c r="Y222" s="157"/>
    </row>
    <row r="223" spans="1:25" s="8" customFormat="1" ht="15" customHeight="1">
      <c r="A223" s="136"/>
      <c r="B223" s="306" t="s">
        <v>270</v>
      </c>
      <c r="C223" s="307"/>
      <c r="D223" s="308"/>
      <c r="E223" s="94">
        <v>2</v>
      </c>
      <c r="F223" s="97" t="s">
        <v>10</v>
      </c>
      <c r="G223" s="94">
        <v>12</v>
      </c>
      <c r="H223" s="113">
        <v>900</v>
      </c>
      <c r="I223" s="243">
        <f t="shared" si="38"/>
        <v>21600</v>
      </c>
      <c r="J223" s="94">
        <v>2</v>
      </c>
      <c r="K223" s="97" t="s">
        <v>10</v>
      </c>
      <c r="L223" s="94">
        <v>6</v>
      </c>
      <c r="M223" s="113">
        <v>2016.84</v>
      </c>
      <c r="N223" s="109">
        <f t="shared" si="37"/>
        <v>24202.079999999998</v>
      </c>
      <c r="O223" s="264">
        <v>2</v>
      </c>
      <c r="P223" s="97" t="s">
        <v>10</v>
      </c>
      <c r="Q223" s="124">
        <v>15</v>
      </c>
      <c r="R223" s="44">
        <v>800</v>
      </c>
      <c r="S223" s="44">
        <f t="shared" si="40"/>
        <v>24000</v>
      </c>
      <c r="T223" s="129"/>
      <c r="U223" s="97"/>
      <c r="V223" s="96"/>
      <c r="W223" s="112"/>
      <c r="X223" s="114"/>
      <c r="Y223" s="157"/>
    </row>
    <row r="224" spans="1:25" s="8" customFormat="1" ht="15" customHeight="1">
      <c r="A224" s="136"/>
      <c r="B224" s="306" t="s">
        <v>267</v>
      </c>
      <c r="C224" s="307"/>
      <c r="D224" s="308"/>
      <c r="E224" s="94">
        <v>2</v>
      </c>
      <c r="F224" s="97" t="s">
        <v>10</v>
      </c>
      <c r="G224" s="94">
        <v>12</v>
      </c>
      <c r="H224" s="113">
        <v>900</v>
      </c>
      <c r="I224" s="243">
        <f t="shared" si="38"/>
        <v>21600</v>
      </c>
      <c r="J224" s="94">
        <v>2</v>
      </c>
      <c r="K224" s="97" t="s">
        <v>10</v>
      </c>
      <c r="L224" s="94">
        <v>6</v>
      </c>
      <c r="M224" s="113">
        <v>2016.84</v>
      </c>
      <c r="N224" s="109">
        <f t="shared" si="37"/>
        <v>24202.079999999998</v>
      </c>
      <c r="O224" s="264">
        <v>2</v>
      </c>
      <c r="P224" s="97" t="s">
        <v>10</v>
      </c>
      <c r="Q224" s="124">
        <v>15</v>
      </c>
      <c r="R224" s="44">
        <v>800</v>
      </c>
      <c r="S224" s="44">
        <f t="shared" si="40"/>
        <v>24000</v>
      </c>
      <c r="T224" s="129"/>
      <c r="U224" s="97"/>
      <c r="V224" s="96"/>
      <c r="W224" s="112"/>
      <c r="X224" s="114"/>
      <c r="Y224" s="157"/>
    </row>
    <row r="225" spans="1:25" s="8" customFormat="1" ht="15" customHeight="1">
      <c r="A225" s="136"/>
      <c r="B225" s="388"/>
      <c r="C225" s="389"/>
      <c r="D225" s="390"/>
      <c r="E225" s="130"/>
      <c r="F225" s="97"/>
      <c r="G225" s="124"/>
      <c r="H225" s="113"/>
      <c r="I225" s="243"/>
      <c r="J225" s="94"/>
      <c r="K225" s="97"/>
      <c r="L225" s="94"/>
      <c r="M225" s="113"/>
      <c r="N225" s="109"/>
      <c r="O225" s="129"/>
      <c r="P225" s="97"/>
      <c r="Q225" s="96"/>
      <c r="R225" s="112"/>
      <c r="S225" s="114"/>
      <c r="T225" s="129"/>
      <c r="U225" s="97"/>
      <c r="V225" s="96"/>
      <c r="W225" s="112"/>
      <c r="X225" s="114"/>
      <c r="Y225" s="157"/>
    </row>
    <row r="226" spans="1:25" s="8" customFormat="1" ht="15" customHeight="1">
      <c r="A226" s="136"/>
      <c r="B226" s="361" t="s">
        <v>49</v>
      </c>
      <c r="C226" s="362"/>
      <c r="D226" s="363"/>
      <c r="E226" s="140">
        <f>SUM(E216:E222)</f>
        <v>10</v>
      </c>
      <c r="F226" s="97"/>
      <c r="G226" s="113"/>
      <c r="H226" s="113"/>
      <c r="I226" s="114">
        <f>SUM(I216:I224)</f>
        <v>212280</v>
      </c>
      <c r="J226" s="129"/>
      <c r="K226" s="97"/>
      <c r="L226" s="229"/>
      <c r="M226" s="112"/>
      <c r="N226" s="114">
        <f>SUM(N216:N224)</f>
        <v>213463.43999999997</v>
      </c>
      <c r="O226" s="265">
        <f>SUM(O216:O225)</f>
        <v>14</v>
      </c>
      <c r="P226" s="97"/>
      <c r="Q226" s="96"/>
      <c r="R226" s="112"/>
      <c r="S226" s="114">
        <f>SUM(S216:S224)</f>
        <v>180750</v>
      </c>
      <c r="T226" s="129"/>
      <c r="U226" s="97"/>
      <c r="V226" s="96"/>
      <c r="W226" s="112"/>
      <c r="X226" s="114"/>
      <c r="Y226" s="157"/>
    </row>
    <row r="227" spans="1:25" s="8" customFormat="1" ht="15" customHeight="1">
      <c r="A227" s="136"/>
      <c r="B227" s="373"/>
      <c r="C227" s="374"/>
      <c r="D227" s="375"/>
      <c r="E227" s="140"/>
      <c r="F227" s="97"/>
      <c r="G227" s="244"/>
      <c r="H227" s="113"/>
      <c r="I227" s="114"/>
      <c r="J227" s="129"/>
      <c r="K227" s="97"/>
      <c r="L227" s="229"/>
      <c r="M227" s="112"/>
      <c r="N227" s="114"/>
      <c r="O227" s="129"/>
      <c r="P227" s="97"/>
      <c r="Q227" s="96"/>
      <c r="R227" s="112"/>
      <c r="S227" s="114"/>
      <c r="T227" s="129"/>
      <c r="U227" s="97"/>
      <c r="V227" s="96"/>
      <c r="W227" s="112"/>
      <c r="X227" s="114"/>
      <c r="Y227" s="157"/>
    </row>
    <row r="228" spans="1:25" s="8" customFormat="1" ht="15" customHeight="1">
      <c r="A228" s="138" t="s">
        <v>203</v>
      </c>
      <c r="B228" s="309" t="s">
        <v>20</v>
      </c>
      <c r="C228" s="310"/>
      <c r="D228" s="311"/>
      <c r="E228" s="129"/>
      <c r="F228" s="97"/>
      <c r="G228" s="96"/>
      <c r="H228" s="112"/>
      <c r="I228" s="114"/>
      <c r="J228" s="129"/>
      <c r="K228" s="97"/>
      <c r="L228" s="96"/>
      <c r="M228" s="112"/>
      <c r="N228" s="114"/>
      <c r="O228" s="129"/>
      <c r="P228" s="97"/>
      <c r="Q228" s="96"/>
      <c r="R228" s="112"/>
      <c r="S228" s="114"/>
      <c r="T228" s="129"/>
      <c r="U228" s="97"/>
      <c r="V228" s="96"/>
      <c r="W228" s="112"/>
      <c r="X228" s="114"/>
      <c r="Y228" s="157"/>
    </row>
    <row r="229" spans="1:25" s="8" customFormat="1" ht="15" customHeight="1">
      <c r="A229" s="138"/>
      <c r="B229" s="333" t="s">
        <v>54</v>
      </c>
      <c r="C229" s="334"/>
      <c r="D229" s="335"/>
      <c r="E229" s="129"/>
      <c r="F229" s="97"/>
      <c r="G229" s="96"/>
      <c r="H229" s="112"/>
      <c r="I229" s="114">
        <f>(I233+I234+I235)*0.003</f>
        <v>4661.3100000000004</v>
      </c>
      <c r="J229" s="129"/>
      <c r="K229" s="97"/>
      <c r="L229" s="96"/>
      <c r="M229" s="112"/>
      <c r="N229" s="114">
        <f>(N233+N234+N235)*0.003</f>
        <v>5672.974290000001</v>
      </c>
      <c r="O229" s="129"/>
      <c r="P229" s="97"/>
      <c r="Q229" s="96"/>
      <c r="R229" s="112"/>
      <c r="S229" s="114">
        <f>SUM(S233:S235)*0.003</f>
        <v>3889.9949999999999</v>
      </c>
      <c r="T229" s="129"/>
      <c r="U229" s="97"/>
      <c r="V229" s="96"/>
      <c r="W229" s="112"/>
      <c r="X229" s="114"/>
      <c r="Y229" s="157"/>
    </row>
    <row r="230" spans="1:25" s="8" customFormat="1" ht="15" customHeight="1">
      <c r="A230" s="138" t="s">
        <v>66</v>
      </c>
      <c r="B230" s="367" t="s">
        <v>67</v>
      </c>
      <c r="C230" s="368"/>
      <c r="D230" s="369"/>
      <c r="E230" s="129"/>
      <c r="F230" s="97"/>
      <c r="G230" s="96"/>
      <c r="H230" s="112"/>
      <c r="I230" s="114">
        <f>(I233+I234+I235)*0.05</f>
        <v>77688.5</v>
      </c>
      <c r="J230" s="129"/>
      <c r="K230" s="97"/>
      <c r="L230" s="96"/>
      <c r="M230" s="112"/>
      <c r="N230" s="114">
        <f>(N233+N234+N235)*0.05</f>
        <v>94549.57150000002</v>
      </c>
      <c r="O230" s="129"/>
      <c r="P230" s="97"/>
      <c r="Q230" s="96"/>
      <c r="R230" s="112"/>
      <c r="S230" s="114">
        <f>SUM(S233:S234)*0.1</f>
        <v>90981.5</v>
      </c>
      <c r="T230" s="129"/>
      <c r="U230" s="97"/>
      <c r="V230" s="96"/>
      <c r="W230" s="112"/>
      <c r="X230" s="114"/>
      <c r="Y230" s="157"/>
    </row>
    <row r="231" spans="1:25" s="8" customFormat="1" ht="15" customHeight="1">
      <c r="A231" s="138"/>
      <c r="B231" s="370"/>
      <c r="C231" s="371"/>
      <c r="D231" s="372"/>
      <c r="E231" s="129"/>
      <c r="F231" s="97"/>
      <c r="G231" s="96"/>
      <c r="H231" s="112"/>
      <c r="I231" s="114"/>
      <c r="J231" s="129"/>
      <c r="K231" s="97"/>
      <c r="L231" s="96"/>
      <c r="M231" s="112"/>
      <c r="N231" s="114"/>
      <c r="O231" s="129"/>
      <c r="P231" s="97"/>
      <c r="Q231" s="96"/>
      <c r="R231" s="112"/>
      <c r="S231" s="114"/>
      <c r="T231" s="129"/>
      <c r="U231" s="97"/>
      <c r="V231" s="96"/>
      <c r="W231" s="112"/>
      <c r="X231" s="114"/>
      <c r="Y231" s="157"/>
    </row>
    <row r="232" spans="1:25" s="8" customFormat="1" ht="15" customHeight="1">
      <c r="A232" s="136"/>
      <c r="B232" s="364" t="s">
        <v>55</v>
      </c>
      <c r="C232" s="365"/>
      <c r="D232" s="366"/>
      <c r="E232" s="129"/>
      <c r="F232" s="97"/>
      <c r="G232" s="96"/>
      <c r="H232" s="112"/>
      <c r="I232" s="114"/>
      <c r="J232" s="129"/>
      <c r="K232" s="97"/>
      <c r="L232" s="96"/>
      <c r="M232" s="112"/>
      <c r="N232" s="114"/>
      <c r="O232" s="129"/>
      <c r="P232" s="97"/>
      <c r="Q232" s="96"/>
      <c r="R232" s="112"/>
      <c r="S232" s="114"/>
      <c r="T232" s="129"/>
      <c r="U232" s="97"/>
      <c r="V232" s="96"/>
      <c r="W232" s="112"/>
      <c r="X232" s="114"/>
      <c r="Y232" s="157"/>
    </row>
    <row r="233" spans="1:25" s="8" customFormat="1" ht="15" customHeight="1">
      <c r="A233" s="136"/>
      <c r="B233" s="364" t="s">
        <v>56</v>
      </c>
      <c r="C233" s="365"/>
      <c r="D233" s="366"/>
      <c r="E233" s="129"/>
      <c r="F233" s="97"/>
      <c r="G233" s="96"/>
      <c r="H233" s="112"/>
      <c r="I233" s="114">
        <f>I55</f>
        <v>178625</v>
      </c>
      <c r="J233" s="129"/>
      <c r="K233" s="97"/>
      <c r="L233" s="96"/>
      <c r="M233" s="112"/>
      <c r="N233" s="114">
        <f>N55</f>
        <v>493958.96</v>
      </c>
      <c r="O233" s="129"/>
      <c r="P233" s="97"/>
      <c r="Q233" s="96"/>
      <c r="R233" s="112"/>
      <c r="S233" s="114">
        <f>S55</f>
        <v>196610</v>
      </c>
      <c r="T233" s="129"/>
      <c r="U233" s="97"/>
      <c r="V233" s="96"/>
      <c r="W233" s="112"/>
      <c r="X233" s="114"/>
      <c r="Y233" s="157"/>
    </row>
    <row r="234" spans="1:25" s="8" customFormat="1" ht="15" customHeight="1">
      <c r="A234" s="136"/>
      <c r="B234" s="364" t="s">
        <v>57</v>
      </c>
      <c r="C234" s="365"/>
      <c r="D234" s="366"/>
      <c r="E234" s="129"/>
      <c r="F234" s="97"/>
      <c r="G234" s="96"/>
      <c r="H234" s="112"/>
      <c r="I234" s="114">
        <f>I155+I183+I201+I125</f>
        <v>1076865</v>
      </c>
      <c r="J234" s="129"/>
      <c r="K234" s="97"/>
      <c r="L234" s="96"/>
      <c r="M234" s="112"/>
      <c r="N234" s="114">
        <f>N155+N183+N201+N125</f>
        <v>899076.93000000017</v>
      </c>
      <c r="O234" s="129"/>
      <c r="P234" s="97"/>
      <c r="Q234" s="96"/>
      <c r="R234" s="112"/>
      <c r="S234" s="114">
        <f>S155+S183+S201+S125</f>
        <v>713205</v>
      </c>
      <c r="T234" s="129"/>
      <c r="U234" s="97"/>
      <c r="V234" s="96"/>
      <c r="W234" s="112"/>
      <c r="X234" s="114"/>
      <c r="Y234" s="157"/>
    </row>
    <row r="235" spans="1:25" s="8" customFormat="1" ht="15" customHeight="1">
      <c r="A235" s="136"/>
      <c r="B235" s="364" t="s">
        <v>38</v>
      </c>
      <c r="C235" s="365"/>
      <c r="D235" s="366"/>
      <c r="E235" s="129"/>
      <c r="F235" s="97"/>
      <c r="G235" s="96"/>
      <c r="H235" s="112"/>
      <c r="I235" s="114">
        <f>I213+I226</f>
        <v>298280</v>
      </c>
      <c r="J235" s="129"/>
      <c r="K235" s="97"/>
      <c r="L235" s="96"/>
      <c r="M235" s="112"/>
      <c r="N235" s="114">
        <f>N213+N226</f>
        <v>497955.54000000004</v>
      </c>
      <c r="O235" s="129"/>
      <c r="P235" s="97"/>
      <c r="Q235" s="96"/>
      <c r="R235" s="112"/>
      <c r="S235" s="114">
        <f>S213+S226</f>
        <v>386850</v>
      </c>
      <c r="T235" s="129"/>
      <c r="U235" s="97"/>
      <c r="V235" s="96"/>
      <c r="W235" s="112"/>
      <c r="X235" s="114"/>
      <c r="Y235" s="157"/>
    </row>
    <row r="236" spans="1:25" s="8" customFormat="1" ht="15" customHeight="1">
      <c r="A236" s="136"/>
      <c r="B236" s="364" t="s">
        <v>58</v>
      </c>
      <c r="C236" s="365"/>
      <c r="D236" s="366"/>
      <c r="E236" s="129"/>
      <c r="F236" s="97"/>
      <c r="G236" s="96"/>
      <c r="H236" s="112"/>
      <c r="I236" s="114">
        <f>(I233+I234+I235)*0.15</f>
        <v>233065.5</v>
      </c>
      <c r="J236" s="129"/>
      <c r="K236" s="97"/>
      <c r="L236" s="96"/>
      <c r="M236" s="112"/>
      <c r="N236" s="114">
        <f>(N233+N234+N235)*0.15</f>
        <v>283648.7145</v>
      </c>
      <c r="O236" s="129"/>
      <c r="P236" s="97"/>
      <c r="Q236" s="96"/>
      <c r="R236" s="112"/>
      <c r="S236" s="114">
        <f>SUM(S233:S234)*0.15</f>
        <v>136472.25</v>
      </c>
      <c r="T236" s="129"/>
      <c r="U236" s="97"/>
      <c r="V236" s="96"/>
      <c r="W236" s="112"/>
      <c r="X236" s="114"/>
      <c r="Y236" s="157"/>
    </row>
    <row r="237" spans="1:25" s="8" customFormat="1" ht="15" customHeight="1">
      <c r="A237" s="136"/>
      <c r="B237" s="378" t="s">
        <v>59</v>
      </c>
      <c r="C237" s="379"/>
      <c r="D237" s="380"/>
      <c r="E237" s="129"/>
      <c r="F237" s="97"/>
      <c r="G237" s="96"/>
      <c r="H237" s="112"/>
      <c r="I237" s="114">
        <f>SUM(I229:I236)</f>
        <v>1869185.31</v>
      </c>
      <c r="J237" s="129"/>
      <c r="K237" s="97"/>
      <c r="L237" s="96"/>
      <c r="M237" s="112"/>
      <c r="N237" s="114">
        <f>SUM(N229:N236)</f>
        <v>2274862.6902900003</v>
      </c>
      <c r="O237" s="129"/>
      <c r="P237" s="97"/>
      <c r="Q237" s="96"/>
      <c r="R237" s="112"/>
      <c r="S237" s="114">
        <f>SUM(S229:S236)</f>
        <v>1528008.7450000001</v>
      </c>
      <c r="T237" s="129"/>
      <c r="U237" s="97"/>
      <c r="V237" s="96"/>
      <c r="W237" s="112"/>
      <c r="X237" s="114"/>
      <c r="Y237" s="157"/>
    </row>
    <row r="238" spans="1:25" s="8" customFormat="1" ht="15" customHeight="1" thickBot="1">
      <c r="A238" s="136"/>
      <c r="B238" s="381" t="s">
        <v>60</v>
      </c>
      <c r="C238" s="315"/>
      <c r="D238" s="382"/>
      <c r="E238" s="315" t="s">
        <v>205</v>
      </c>
      <c r="F238" s="315"/>
      <c r="G238" s="315"/>
      <c r="H238" s="316"/>
      <c r="I238" s="109"/>
      <c r="J238" s="315" t="s">
        <v>204</v>
      </c>
      <c r="K238" s="315"/>
      <c r="L238" s="315"/>
      <c r="M238" s="316"/>
      <c r="N238" s="109"/>
      <c r="O238" s="315" t="s">
        <v>231</v>
      </c>
      <c r="P238" s="315"/>
      <c r="Q238" s="315"/>
      <c r="R238" s="316"/>
      <c r="S238" s="109"/>
      <c r="T238" s="315"/>
      <c r="U238" s="315"/>
      <c r="V238" s="315"/>
      <c r="W238" s="316"/>
      <c r="X238" s="109"/>
    </row>
    <row r="239" spans="1:25" s="8" customFormat="1" ht="22.5" customHeight="1" thickBot="1">
      <c r="A239" s="139"/>
      <c r="B239" s="383" t="s">
        <v>32</v>
      </c>
      <c r="C239" s="384"/>
      <c r="D239" s="385"/>
      <c r="E239" s="107"/>
      <c r="F239" s="105"/>
      <c r="G239" s="106"/>
      <c r="H239" s="116" t="s">
        <v>61</v>
      </c>
      <c r="I239" s="131">
        <f>I237</f>
        <v>1869185.31</v>
      </c>
      <c r="J239" s="107"/>
      <c r="K239" s="105"/>
      <c r="L239" s="106"/>
      <c r="M239" s="116" t="s">
        <v>61</v>
      </c>
      <c r="N239" s="131">
        <f>N237</f>
        <v>2274862.6902900003</v>
      </c>
      <c r="O239" s="107"/>
      <c r="P239" s="105"/>
      <c r="Q239" s="106"/>
      <c r="R239" s="116" t="s">
        <v>61</v>
      </c>
      <c r="S239" s="131">
        <f>S237</f>
        <v>1528008.7450000001</v>
      </c>
      <c r="T239" s="107"/>
      <c r="U239" s="105"/>
      <c r="V239" s="106"/>
      <c r="W239" s="116" t="s">
        <v>61</v>
      </c>
      <c r="X239" s="131"/>
    </row>
    <row r="240" spans="1:25">
      <c r="A240" s="102"/>
      <c r="B240" s="103"/>
      <c r="C240" s="103"/>
      <c r="D240" s="103"/>
      <c r="E240" s="103"/>
      <c r="F240" s="103"/>
      <c r="G240" s="103"/>
      <c r="H240" s="103"/>
      <c r="I240" s="104"/>
      <c r="J240" s="103"/>
      <c r="K240" s="103"/>
      <c r="L240" s="103"/>
      <c r="M240" s="103"/>
      <c r="N240" s="104"/>
      <c r="O240" s="103"/>
      <c r="P240" s="103"/>
      <c r="Q240" s="103"/>
      <c r="R240" s="103"/>
      <c r="S240" s="104"/>
      <c r="T240" s="103"/>
      <c r="U240" s="103"/>
      <c r="V240" s="103"/>
      <c r="W240" s="103"/>
      <c r="X240" s="104"/>
    </row>
    <row r="241" spans="1:24">
      <c r="A241" s="386" t="s">
        <v>11</v>
      </c>
      <c r="B241" s="387"/>
      <c r="C241" s="387"/>
      <c r="D241" s="103"/>
      <c r="E241" s="103"/>
      <c r="F241" s="103"/>
      <c r="G241" s="103"/>
      <c r="H241" s="103"/>
      <c r="I241" s="104"/>
      <c r="J241" s="103"/>
      <c r="K241" s="103"/>
      <c r="L241" s="103"/>
      <c r="M241" s="103"/>
      <c r="N241" s="236"/>
      <c r="O241" s="103"/>
      <c r="P241" s="103"/>
      <c r="Q241" s="103"/>
      <c r="R241" s="103"/>
      <c r="S241" s="104"/>
      <c r="T241" s="103"/>
      <c r="U241" s="103"/>
      <c r="V241" s="103"/>
      <c r="W241" s="103"/>
      <c r="X241" s="104"/>
    </row>
    <row r="242" spans="1:24">
      <c r="A242" s="102"/>
      <c r="B242" s="103"/>
      <c r="C242" s="103"/>
      <c r="D242" s="103"/>
      <c r="E242" s="103"/>
      <c r="F242" s="103"/>
      <c r="G242" s="103"/>
      <c r="H242" s="103"/>
      <c r="I242" s="104"/>
      <c r="J242" s="103"/>
      <c r="K242" s="103"/>
      <c r="L242" s="103"/>
      <c r="M242" s="103"/>
      <c r="N242" s="236"/>
      <c r="O242" s="103"/>
      <c r="P242" s="103"/>
      <c r="Q242" s="103"/>
      <c r="R242" s="103"/>
      <c r="S242" s="236"/>
      <c r="T242" s="103"/>
      <c r="U242" s="103"/>
      <c r="V242" s="103"/>
      <c r="W242" s="103"/>
      <c r="X242" s="104"/>
    </row>
    <row r="243" spans="1:24">
      <c r="A243" s="376" t="s">
        <v>40</v>
      </c>
      <c r="B243" s="377"/>
      <c r="C243" s="377"/>
      <c r="D243" s="103"/>
      <c r="E243" s="103"/>
      <c r="F243" s="103"/>
      <c r="G243" s="103"/>
      <c r="H243" s="103"/>
      <c r="I243" s="104"/>
      <c r="J243" s="103"/>
      <c r="K243" s="103"/>
      <c r="L243" s="103"/>
      <c r="M243" s="103"/>
      <c r="N243" s="235"/>
      <c r="O243" s="103"/>
      <c r="P243" s="103"/>
      <c r="Q243" s="103"/>
      <c r="R243" s="103"/>
      <c r="S243" s="236"/>
      <c r="T243" s="103"/>
      <c r="U243" s="103"/>
      <c r="V243" s="103"/>
      <c r="W243" s="103"/>
      <c r="X243" s="104"/>
    </row>
    <row r="244" spans="1:24">
      <c r="A244" s="14" t="s">
        <v>71</v>
      </c>
      <c r="B244" s="16"/>
      <c r="C244" s="16"/>
      <c r="D244" s="141"/>
      <c r="E244" s="9"/>
      <c r="F244" s="9"/>
      <c r="G244" s="9"/>
      <c r="H244" s="10"/>
      <c r="I244" s="11" t="s">
        <v>62</v>
      </c>
      <c r="J244" s="9"/>
      <c r="K244" s="9"/>
      <c r="L244" s="9"/>
      <c r="M244" s="10"/>
      <c r="N244" s="11"/>
      <c r="O244" s="9"/>
      <c r="P244" s="9"/>
      <c r="Q244" s="9"/>
      <c r="R244" s="10"/>
      <c r="S244" s="11" t="s">
        <v>62</v>
      </c>
      <c r="T244" s="9"/>
      <c r="U244" s="9"/>
      <c r="V244" s="9"/>
      <c r="W244" s="10"/>
      <c r="X244" s="11" t="s">
        <v>62</v>
      </c>
    </row>
    <row r="245" spans="1:24">
      <c r="E245" s="9"/>
      <c r="F245" s="9"/>
      <c r="G245" s="9"/>
      <c r="H245" s="10"/>
      <c r="I245" s="11"/>
      <c r="J245" s="9"/>
      <c r="K245" s="9"/>
      <c r="L245" s="9"/>
      <c r="M245" s="10"/>
      <c r="N245" s="11"/>
      <c r="O245" s="9"/>
      <c r="P245" s="9"/>
      <c r="Q245" s="9"/>
      <c r="R245" s="10"/>
      <c r="S245" s="11"/>
      <c r="T245" s="9"/>
      <c r="U245" s="9"/>
      <c r="V245" s="9"/>
      <c r="W245" s="10"/>
      <c r="X245" s="11"/>
    </row>
    <row r="246" spans="1:24">
      <c r="A246" t="s">
        <v>29</v>
      </c>
      <c r="B246" s="16"/>
      <c r="C246" s="16"/>
      <c r="D246" s="16"/>
      <c r="E246" s="9"/>
      <c r="F246" s="9"/>
      <c r="G246" s="9"/>
      <c r="H246" s="10"/>
      <c r="I246" s="11"/>
      <c r="J246" s="9"/>
      <c r="K246" s="9"/>
      <c r="L246" s="9"/>
      <c r="M246" s="10"/>
      <c r="N246" s="11"/>
      <c r="O246" s="9"/>
      <c r="P246" s="9"/>
      <c r="Q246" s="9"/>
      <c r="R246" s="10"/>
      <c r="S246" s="11"/>
      <c r="T246" s="9"/>
      <c r="U246" s="9"/>
      <c r="V246" s="9"/>
      <c r="W246" s="10"/>
      <c r="X246" s="11"/>
    </row>
    <row r="247" spans="1:24">
      <c r="A247"/>
      <c r="B247"/>
      <c r="C247"/>
      <c r="D247"/>
      <c r="E247" s="9"/>
      <c r="F247" s="9"/>
      <c r="G247" s="9"/>
      <c r="H247" s="10"/>
      <c r="I247" s="11"/>
      <c r="J247" s="9"/>
      <c r="K247" s="9"/>
      <c r="L247" s="9"/>
      <c r="M247" s="10"/>
      <c r="N247" s="11"/>
      <c r="O247" s="9"/>
      <c r="P247" s="9"/>
      <c r="Q247" s="9"/>
      <c r="R247" s="10"/>
      <c r="S247" s="11"/>
      <c r="T247" s="9"/>
      <c r="U247" s="9"/>
      <c r="V247" s="9"/>
      <c r="W247" s="10"/>
      <c r="X247" s="11"/>
    </row>
    <row r="248" spans="1:24">
      <c r="A248" s="23" t="s">
        <v>90</v>
      </c>
      <c r="B248"/>
      <c r="C248"/>
      <c r="D248" s="40"/>
      <c r="E248" s="9"/>
      <c r="F248" s="9"/>
      <c r="G248" s="9"/>
      <c r="H248" s="10"/>
      <c r="I248" s="11"/>
      <c r="J248" s="9"/>
      <c r="K248" s="9"/>
      <c r="L248" s="9"/>
      <c r="M248" s="10"/>
      <c r="N248" s="11"/>
      <c r="O248" s="9"/>
      <c r="P248" s="9"/>
      <c r="Q248" s="9"/>
      <c r="R248" s="10"/>
      <c r="S248" s="11"/>
      <c r="T248" s="9"/>
      <c r="U248" s="9"/>
      <c r="V248" s="9"/>
      <c r="W248" s="10"/>
      <c r="X248" s="11"/>
    </row>
    <row r="249" spans="1:24">
      <c r="A249" t="s">
        <v>70</v>
      </c>
      <c r="B249"/>
      <c r="C249"/>
      <c r="D249" s="142"/>
      <c r="E249" s="9"/>
      <c r="F249" s="9"/>
      <c r="G249" s="9"/>
      <c r="H249" s="10"/>
      <c r="I249" s="11"/>
      <c r="J249" s="9"/>
      <c r="K249" s="9"/>
      <c r="L249" s="9"/>
      <c r="M249" s="10"/>
      <c r="N249" s="11"/>
      <c r="O249" s="9"/>
      <c r="P249" s="9"/>
      <c r="Q249" s="9"/>
      <c r="R249" s="10"/>
      <c r="S249" s="11"/>
      <c r="T249" s="9"/>
      <c r="U249" s="9"/>
      <c r="V249" s="9"/>
      <c r="W249" s="10"/>
      <c r="X249" s="11"/>
    </row>
    <row r="250" spans="1:24">
      <c r="E250" s="9"/>
      <c r="F250" s="9"/>
      <c r="G250" s="9"/>
      <c r="H250" s="10"/>
      <c r="I250" s="11"/>
      <c r="J250" s="9"/>
      <c r="K250" s="9"/>
      <c r="L250" s="9"/>
      <c r="M250" s="10"/>
      <c r="N250" s="11"/>
      <c r="O250" s="9"/>
      <c r="P250" s="9"/>
      <c r="Q250" s="9"/>
      <c r="R250" s="10"/>
      <c r="S250" s="11"/>
      <c r="T250" s="9"/>
      <c r="U250" s="9"/>
      <c r="V250" s="9"/>
      <c r="W250" s="10"/>
      <c r="X250" s="11"/>
    </row>
    <row r="251" spans="1:24">
      <c r="E251" s="2"/>
      <c r="F251" s="2"/>
      <c r="G251" s="13"/>
      <c r="H251" s="3"/>
      <c r="I251" s="3"/>
      <c r="J251" s="2"/>
      <c r="K251" s="2"/>
      <c r="L251" s="13"/>
      <c r="M251" s="3"/>
      <c r="N251" s="3"/>
      <c r="O251" s="2"/>
      <c r="P251" s="2"/>
      <c r="Q251" s="13"/>
      <c r="R251" s="3"/>
      <c r="S251" s="3"/>
      <c r="T251" s="2"/>
      <c r="U251" s="2"/>
      <c r="V251" s="13"/>
      <c r="W251" s="3"/>
      <c r="X251" s="3"/>
    </row>
    <row r="252" spans="1:24">
      <c r="E252" s="13"/>
      <c r="F252" s="13"/>
      <c r="G252" s="13"/>
      <c r="H252" s="3"/>
      <c r="I252" s="3"/>
      <c r="J252" s="13"/>
      <c r="K252" s="13"/>
      <c r="L252" s="13"/>
      <c r="M252" s="3"/>
      <c r="N252" s="3"/>
      <c r="O252" s="13"/>
      <c r="P252" s="13"/>
      <c r="Q252" s="13"/>
      <c r="R252" s="3"/>
      <c r="S252" s="3"/>
      <c r="T252" s="13"/>
      <c r="U252" s="13"/>
      <c r="V252" s="13"/>
      <c r="W252" s="3"/>
      <c r="X252" s="3"/>
    </row>
    <row r="253" spans="1:24">
      <c r="E253" s="13"/>
      <c r="F253" s="13"/>
      <c r="G253" s="13"/>
      <c r="H253" s="3"/>
      <c r="I253" s="3"/>
      <c r="J253" s="13"/>
      <c r="K253" s="13"/>
      <c r="L253" s="13"/>
      <c r="M253" s="3"/>
      <c r="N253" s="3"/>
      <c r="O253" s="13"/>
      <c r="P253" s="13"/>
      <c r="Q253" s="13"/>
      <c r="R253" s="3"/>
      <c r="S253" s="3"/>
      <c r="T253" s="13"/>
      <c r="U253" s="13"/>
      <c r="V253" s="13"/>
      <c r="W253" s="3"/>
      <c r="X253" s="3"/>
    </row>
    <row r="254" spans="1:24">
      <c r="E254" s="2"/>
      <c r="F254" s="2"/>
      <c r="G254" s="13"/>
      <c r="H254" s="3"/>
      <c r="I254" s="3"/>
      <c r="J254" s="2"/>
      <c r="K254" s="2"/>
      <c r="L254" s="13"/>
      <c r="M254" s="3"/>
      <c r="N254" s="3"/>
      <c r="O254" s="2"/>
      <c r="P254" s="2"/>
      <c r="Q254" s="13"/>
      <c r="R254" s="3"/>
      <c r="S254" s="3"/>
      <c r="T254" s="2"/>
      <c r="U254" s="2"/>
      <c r="V254" s="13"/>
      <c r="W254" s="3"/>
      <c r="X254" s="3"/>
    </row>
    <row r="255" spans="1:24">
      <c r="E255" s="2"/>
      <c r="F255" s="2"/>
      <c r="G255" s="13"/>
      <c r="H255" s="3"/>
      <c r="I255" s="3"/>
      <c r="J255" s="2"/>
      <c r="K255" s="2"/>
      <c r="L255" s="13"/>
      <c r="M255" s="3"/>
      <c r="N255" s="3"/>
      <c r="O255" s="2"/>
      <c r="P255" s="2"/>
      <c r="Q255" s="13"/>
      <c r="R255" s="3"/>
      <c r="S255" s="3"/>
      <c r="T255" s="2"/>
      <c r="U255" s="2"/>
      <c r="V255" s="13"/>
      <c r="W255" s="3"/>
      <c r="X255" s="3"/>
    </row>
  </sheetData>
  <mergeCells count="265">
    <mergeCell ref="A1:C4"/>
    <mergeCell ref="D1:U2"/>
    <mergeCell ref="V1:X4"/>
    <mergeCell ref="D3:U4"/>
    <mergeCell ref="H6:I6"/>
    <mergeCell ref="M6:N6"/>
    <mergeCell ref="R6:S6"/>
    <mergeCell ref="W6:X6"/>
    <mergeCell ref="B58:D58"/>
    <mergeCell ref="A13:A14"/>
    <mergeCell ref="B13:D14"/>
    <mergeCell ref="E13:E14"/>
    <mergeCell ref="F13:F14"/>
    <mergeCell ref="G13:G14"/>
    <mergeCell ref="H13:H14"/>
    <mergeCell ref="D7:U7"/>
    <mergeCell ref="W7:X7"/>
    <mergeCell ref="D8:U8"/>
    <mergeCell ref="W8:X8"/>
    <mergeCell ref="A9:X9"/>
    <mergeCell ref="E12:I12"/>
    <mergeCell ref="J12:N12"/>
    <mergeCell ref="O12:S12"/>
    <mergeCell ref="T12:X12"/>
    <mergeCell ref="U13:U14"/>
    <mergeCell ref="V13:V14"/>
    <mergeCell ref="W13:W14"/>
    <mergeCell ref="X13:X14"/>
    <mergeCell ref="B15:D15"/>
    <mergeCell ref="B16:D16"/>
    <mergeCell ref="O13:O14"/>
    <mergeCell ref="P13:P14"/>
    <mergeCell ref="Q13:Q14"/>
    <mergeCell ref="R13:R14"/>
    <mergeCell ref="S13:S14"/>
    <mergeCell ref="T13:T14"/>
    <mergeCell ref="I13:I14"/>
    <mergeCell ref="J13:J14"/>
    <mergeCell ref="K13:K14"/>
    <mergeCell ref="L13:L14"/>
    <mergeCell ref="M13:M14"/>
    <mergeCell ref="N13:N14"/>
    <mergeCell ref="B28:D28"/>
    <mergeCell ref="B29:D29"/>
    <mergeCell ref="T29:X30"/>
    <mergeCell ref="B30:D30"/>
    <mergeCell ref="B31:D31"/>
    <mergeCell ref="B32:D32"/>
    <mergeCell ref="B17:D17"/>
    <mergeCell ref="B18:D18"/>
    <mergeCell ref="B19:D19"/>
    <mergeCell ref="W25:AA25"/>
    <mergeCell ref="B26:D26"/>
    <mergeCell ref="B27:D27"/>
    <mergeCell ref="B44:D44"/>
    <mergeCell ref="B45:D45"/>
    <mergeCell ref="B46:D46"/>
    <mergeCell ref="B47:D47"/>
    <mergeCell ref="B48:D48"/>
    <mergeCell ref="B49:D49"/>
    <mergeCell ref="B34:D34"/>
    <mergeCell ref="B39:D39"/>
    <mergeCell ref="B40:D40"/>
    <mergeCell ref="B41:D41"/>
    <mergeCell ref="B42:D42"/>
    <mergeCell ref="B43:D43"/>
    <mergeCell ref="B56:D56"/>
    <mergeCell ref="B57:D57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5:D55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4:D84"/>
    <mergeCell ref="B86:D86"/>
    <mergeCell ref="B87:D87"/>
    <mergeCell ref="B85:D85"/>
    <mergeCell ref="B75:D75"/>
    <mergeCell ref="B76:D76"/>
    <mergeCell ref="B77:D77"/>
    <mergeCell ref="B78:D78"/>
    <mergeCell ref="B79:D79"/>
    <mergeCell ref="B80:D80"/>
    <mergeCell ref="B94:D94"/>
    <mergeCell ref="B95:D95"/>
    <mergeCell ref="B96:D96"/>
    <mergeCell ref="B97:D97"/>
    <mergeCell ref="B98:D98"/>
    <mergeCell ref="B99:D99"/>
    <mergeCell ref="B88:D88"/>
    <mergeCell ref="B89:D89"/>
    <mergeCell ref="B90:D90"/>
    <mergeCell ref="B91:D91"/>
    <mergeCell ref="B92:D92"/>
    <mergeCell ref="B93:D93"/>
    <mergeCell ref="B106:D106"/>
    <mergeCell ref="B107:D107"/>
    <mergeCell ref="B108:D108"/>
    <mergeCell ref="B109:D109"/>
    <mergeCell ref="B110:D110"/>
    <mergeCell ref="B111:D111"/>
    <mergeCell ref="B100:D100"/>
    <mergeCell ref="B101:D101"/>
    <mergeCell ref="B102:D102"/>
    <mergeCell ref="B103:D103"/>
    <mergeCell ref="B104:D104"/>
    <mergeCell ref="B105:D105"/>
    <mergeCell ref="B118:D118"/>
    <mergeCell ref="B119:D119"/>
    <mergeCell ref="B120:D120"/>
    <mergeCell ref="B121:D121"/>
    <mergeCell ref="B122:D122"/>
    <mergeCell ref="B123:D123"/>
    <mergeCell ref="B112:D112"/>
    <mergeCell ref="B113:D113"/>
    <mergeCell ref="B114:D114"/>
    <mergeCell ref="B115:D115"/>
    <mergeCell ref="B116:D116"/>
    <mergeCell ref="B117:D117"/>
    <mergeCell ref="T139:X140"/>
    <mergeCell ref="B140:D140"/>
    <mergeCell ref="B130:D130"/>
    <mergeCell ref="B131:D131"/>
    <mergeCell ref="B132:D132"/>
    <mergeCell ref="B133:D133"/>
    <mergeCell ref="B134:D134"/>
    <mergeCell ref="B135:D135"/>
    <mergeCell ref="B124:D124"/>
    <mergeCell ref="B125:D125"/>
    <mergeCell ref="B126:D126"/>
    <mergeCell ref="B127:D127"/>
    <mergeCell ref="B128:D128"/>
    <mergeCell ref="B129:D129"/>
    <mergeCell ref="Q130:Q131"/>
    <mergeCell ref="P130:P131"/>
    <mergeCell ref="R130:R131"/>
    <mergeCell ref="S130:S131"/>
    <mergeCell ref="B141:D141"/>
    <mergeCell ref="B142:D142"/>
    <mergeCell ref="B143:D143"/>
    <mergeCell ref="B144:D144"/>
    <mergeCell ref="B145:D145"/>
    <mergeCell ref="B146:D146"/>
    <mergeCell ref="B136:D136"/>
    <mergeCell ref="B137:D137"/>
    <mergeCell ref="B138:D138"/>
    <mergeCell ref="B139:D139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201:D201"/>
    <mergeCell ref="B202:D202"/>
    <mergeCell ref="B203:D203"/>
    <mergeCell ref="B204:D204"/>
    <mergeCell ref="B205:D205"/>
    <mergeCell ref="B207:D207"/>
    <mergeCell ref="B195:D195"/>
    <mergeCell ref="B196:D196"/>
    <mergeCell ref="B197:D197"/>
    <mergeCell ref="B198:D198"/>
    <mergeCell ref="B199:D199"/>
    <mergeCell ref="B200:D200"/>
    <mergeCell ref="B216:D216"/>
    <mergeCell ref="B217:D217"/>
    <mergeCell ref="B218:D218"/>
    <mergeCell ref="B219:D219"/>
    <mergeCell ref="B220:D220"/>
    <mergeCell ref="B221:D221"/>
    <mergeCell ref="B208:D208"/>
    <mergeCell ref="B209:D209"/>
    <mergeCell ref="B210:D210"/>
    <mergeCell ref="B213:D213"/>
    <mergeCell ref="B214:D214"/>
    <mergeCell ref="B215:D215"/>
    <mergeCell ref="B211:D211"/>
    <mergeCell ref="B212:D212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J238:M238"/>
    <mergeCell ref="O238:R238"/>
    <mergeCell ref="T238:W238"/>
    <mergeCell ref="B239:D239"/>
    <mergeCell ref="A241:C241"/>
    <mergeCell ref="A243:C243"/>
    <mergeCell ref="B234:D234"/>
    <mergeCell ref="B235:D235"/>
    <mergeCell ref="B236:D236"/>
    <mergeCell ref="B237:D237"/>
    <mergeCell ref="B238:D238"/>
    <mergeCell ref="E238:H238"/>
  </mergeCells>
  <printOptions horizontalCentered="1" verticalCentered="1"/>
  <pageMargins left="0" right="0" top="0" bottom="0" header="0.3" footer="0.3"/>
  <pageSetup paperSize="8" scale="4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431" t="s">
        <v>36</v>
      </c>
      <c r="E6" s="431"/>
      <c r="F6" s="431"/>
      <c r="G6" s="431"/>
      <c r="H6" s="431"/>
      <c r="I6" s="431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435" t="s">
        <v>14</v>
      </c>
      <c r="B10" s="436"/>
      <c r="C10" s="1" t="s">
        <v>1</v>
      </c>
      <c r="D10" s="7"/>
      <c r="E10" s="440" t="s">
        <v>24</v>
      </c>
      <c r="F10" s="441"/>
      <c r="G10" s="441"/>
      <c r="H10" s="441"/>
      <c r="I10" s="442"/>
    </row>
    <row r="11" spans="1:9" ht="15.75" thickBot="1">
      <c r="A11" s="1"/>
      <c r="B11" s="2"/>
      <c r="C11" s="2"/>
      <c r="D11" s="17"/>
      <c r="E11" s="437"/>
      <c r="F11" s="438"/>
      <c r="G11" s="438"/>
      <c r="H11" s="438"/>
      <c r="I11" s="439"/>
    </row>
    <row r="12" spans="1:9">
      <c r="A12" s="454" t="s">
        <v>4</v>
      </c>
      <c r="B12" s="457" t="s">
        <v>5</v>
      </c>
      <c r="C12" s="457"/>
      <c r="D12" s="458"/>
      <c r="E12" s="461" t="s">
        <v>8</v>
      </c>
      <c r="F12" s="463" t="s">
        <v>33</v>
      </c>
      <c r="G12" s="457" t="s">
        <v>34</v>
      </c>
      <c r="H12" s="460" t="s">
        <v>6</v>
      </c>
      <c r="I12" s="456" t="s">
        <v>7</v>
      </c>
    </row>
    <row r="13" spans="1:9" ht="15.75" thickBot="1">
      <c r="A13" s="455"/>
      <c r="B13" s="325"/>
      <c r="C13" s="325"/>
      <c r="D13" s="459"/>
      <c r="E13" s="462"/>
      <c r="F13" s="464"/>
      <c r="G13" s="399"/>
      <c r="H13" s="401"/>
      <c r="I13" s="403"/>
    </row>
    <row r="14" spans="1:9">
      <c r="A14" s="49"/>
      <c r="B14" s="432"/>
      <c r="C14" s="433"/>
      <c r="D14" s="434"/>
      <c r="E14" s="51"/>
      <c r="F14" s="52"/>
      <c r="G14" s="52"/>
      <c r="H14" s="52"/>
      <c r="I14" s="37"/>
    </row>
    <row r="15" spans="1:9">
      <c r="A15" s="53"/>
      <c r="B15" s="425"/>
      <c r="C15" s="417"/>
      <c r="D15" s="418"/>
      <c r="E15" s="30"/>
      <c r="F15" s="29"/>
      <c r="G15" s="27"/>
      <c r="H15" s="28"/>
      <c r="I15" s="25"/>
    </row>
    <row r="16" spans="1:9">
      <c r="A16" s="53"/>
      <c r="B16" s="425"/>
      <c r="C16" s="417"/>
      <c r="D16" s="418"/>
      <c r="E16" s="30"/>
      <c r="F16" s="29"/>
      <c r="G16" s="27"/>
      <c r="H16" s="28"/>
      <c r="I16" s="25"/>
    </row>
    <row r="17" spans="1:9">
      <c r="A17" s="53"/>
      <c r="B17" s="425"/>
      <c r="C17" s="417"/>
      <c r="D17" s="418"/>
      <c r="E17" s="30"/>
      <c r="F17" s="29"/>
      <c r="G17" s="27"/>
      <c r="H17" s="28"/>
      <c r="I17" s="25"/>
    </row>
    <row r="18" spans="1:9">
      <c r="A18" s="48"/>
      <c r="B18" s="425"/>
      <c r="C18" s="417"/>
      <c r="D18" s="418"/>
      <c r="E18" s="30"/>
      <c r="F18" s="29"/>
      <c r="G18" s="27"/>
      <c r="H18" s="28"/>
      <c r="I18" s="25"/>
    </row>
    <row r="19" spans="1:9">
      <c r="A19" s="48"/>
      <c r="B19" s="425"/>
      <c r="C19" s="417"/>
      <c r="D19" s="418"/>
      <c r="E19" s="30"/>
      <c r="F19" s="29"/>
      <c r="G19" s="27"/>
      <c r="H19" s="28"/>
      <c r="I19" s="25"/>
    </row>
    <row r="20" spans="1:9">
      <c r="A20" s="48"/>
      <c r="B20" s="426"/>
      <c r="C20" s="423"/>
      <c r="D20" s="424"/>
      <c r="E20" s="30"/>
      <c r="F20" s="29"/>
      <c r="G20" s="27"/>
      <c r="H20" s="28"/>
      <c r="I20" s="25"/>
    </row>
    <row r="21" spans="1:9">
      <c r="A21" s="48"/>
      <c r="B21" s="426"/>
      <c r="C21" s="423"/>
      <c r="D21" s="424"/>
      <c r="E21" s="30"/>
      <c r="F21" s="29"/>
      <c r="G21" s="27"/>
      <c r="H21" s="28"/>
      <c r="I21" s="25"/>
    </row>
    <row r="22" spans="1:9">
      <c r="A22" s="48"/>
      <c r="B22" s="426"/>
      <c r="C22" s="423"/>
      <c r="D22" s="424"/>
      <c r="E22" s="30"/>
      <c r="F22" s="29"/>
      <c r="G22" s="27"/>
      <c r="H22" s="28"/>
      <c r="I22" s="25"/>
    </row>
    <row r="23" spans="1:9">
      <c r="A23" s="48"/>
      <c r="B23" s="426"/>
      <c r="C23" s="423"/>
      <c r="D23" s="424"/>
      <c r="E23" s="30"/>
      <c r="F23" s="29"/>
      <c r="G23" s="27"/>
      <c r="H23" s="28"/>
      <c r="I23" s="25"/>
    </row>
    <row r="24" spans="1:9">
      <c r="A24" s="48"/>
      <c r="B24" s="426"/>
      <c r="C24" s="423"/>
      <c r="D24" s="424"/>
      <c r="E24" s="30"/>
      <c r="F24" s="29"/>
      <c r="G24" s="27"/>
      <c r="H24" s="28"/>
      <c r="I24" s="25"/>
    </row>
    <row r="25" spans="1:9">
      <c r="A25" s="48"/>
      <c r="B25" s="425"/>
      <c r="C25" s="417"/>
      <c r="D25" s="418"/>
      <c r="E25" s="30"/>
      <c r="F25" s="29"/>
      <c r="G25" s="27"/>
      <c r="H25" s="28"/>
      <c r="I25" s="25"/>
    </row>
    <row r="26" spans="1:9">
      <c r="A26" s="48"/>
      <c r="B26" s="425"/>
      <c r="C26" s="417"/>
      <c r="D26" s="418"/>
      <c r="E26" s="30"/>
      <c r="F26" s="29"/>
      <c r="G26" s="27"/>
      <c r="H26" s="28"/>
      <c r="I26" s="25"/>
    </row>
    <row r="27" spans="1:9">
      <c r="A27" s="48"/>
      <c r="B27" s="425"/>
      <c r="C27" s="417"/>
      <c r="D27" s="418"/>
      <c r="E27" s="30"/>
      <c r="F27" s="29"/>
      <c r="G27" s="27"/>
      <c r="H27" s="28"/>
      <c r="I27" s="25"/>
    </row>
    <row r="28" spans="1:9">
      <c r="A28" s="48"/>
      <c r="B28" s="425"/>
      <c r="C28" s="417"/>
      <c r="D28" s="418"/>
      <c r="E28" s="30"/>
      <c r="F28" s="29"/>
      <c r="G28" s="27"/>
      <c r="H28" s="28"/>
      <c r="I28" s="25"/>
    </row>
    <row r="29" spans="1:9">
      <c r="A29" s="48"/>
      <c r="B29" s="426"/>
      <c r="C29" s="423"/>
      <c r="D29" s="424"/>
      <c r="E29" s="30"/>
      <c r="F29" s="29"/>
      <c r="G29" s="27"/>
      <c r="H29" s="28"/>
      <c r="I29" s="25"/>
    </row>
    <row r="30" spans="1:9">
      <c r="A30" s="48"/>
      <c r="B30" s="426"/>
      <c r="C30" s="423"/>
      <c r="D30" s="424"/>
      <c r="E30" s="30"/>
      <c r="F30" s="29"/>
      <c r="G30" s="27"/>
      <c r="H30" s="28"/>
      <c r="I30" s="25"/>
    </row>
    <row r="31" spans="1:9" ht="15" customHeight="1">
      <c r="A31" s="53"/>
      <c r="B31" s="425"/>
      <c r="C31" s="417"/>
      <c r="D31" s="418"/>
      <c r="E31" s="30"/>
      <c r="F31" s="29"/>
      <c r="G31" s="27"/>
      <c r="H31" s="28"/>
      <c r="I31" s="25"/>
    </row>
    <row r="32" spans="1:9">
      <c r="A32" s="48"/>
      <c r="B32" s="430"/>
      <c r="C32" s="417"/>
      <c r="D32" s="418"/>
      <c r="E32" s="30"/>
      <c r="F32" s="29"/>
      <c r="G32" s="27"/>
      <c r="H32" s="28"/>
      <c r="I32" s="25"/>
    </row>
    <row r="33" spans="1:9">
      <c r="A33" s="48"/>
      <c r="B33" s="430"/>
      <c r="C33" s="417"/>
      <c r="D33" s="418"/>
      <c r="E33" s="30"/>
      <c r="F33" s="29"/>
      <c r="G33" s="27"/>
      <c r="H33" s="28"/>
      <c r="I33" s="25"/>
    </row>
    <row r="34" spans="1:9">
      <c r="A34" s="48"/>
      <c r="B34" s="430"/>
      <c r="C34" s="417"/>
      <c r="D34" s="418"/>
      <c r="E34" s="30"/>
      <c r="F34" s="29"/>
      <c r="G34" s="27"/>
      <c r="H34" s="28"/>
      <c r="I34" s="25"/>
    </row>
    <row r="35" spans="1:9">
      <c r="A35" s="48"/>
      <c r="B35" s="430"/>
      <c r="C35" s="417"/>
      <c r="D35" s="418"/>
      <c r="E35" s="30"/>
      <c r="F35" s="29"/>
      <c r="G35" s="27"/>
      <c r="H35" s="28"/>
      <c r="I35" s="25"/>
    </row>
    <row r="36" spans="1:9">
      <c r="A36" s="48"/>
      <c r="B36" s="430"/>
      <c r="C36" s="417"/>
      <c r="D36" s="418"/>
      <c r="E36" s="30"/>
      <c r="F36" s="29"/>
      <c r="G36" s="27"/>
      <c r="H36" s="28"/>
      <c r="I36" s="25"/>
    </row>
    <row r="37" spans="1:9" ht="15" customHeight="1">
      <c r="A37" s="48"/>
      <c r="B37" s="425"/>
      <c r="C37" s="417"/>
      <c r="D37" s="418"/>
      <c r="E37" s="54"/>
      <c r="F37" s="55"/>
      <c r="G37" s="56"/>
      <c r="H37" s="57"/>
      <c r="I37" s="25"/>
    </row>
    <row r="38" spans="1:9">
      <c r="A38" s="48"/>
      <c r="B38" s="426"/>
      <c r="C38" s="423"/>
      <c r="D38" s="424"/>
      <c r="E38" s="58"/>
      <c r="F38" s="45"/>
      <c r="G38" s="46"/>
      <c r="H38" s="47"/>
      <c r="I38" s="25"/>
    </row>
    <row r="39" spans="1:9">
      <c r="A39" s="48"/>
      <c r="B39" s="426"/>
      <c r="C39" s="423"/>
      <c r="D39" s="424"/>
      <c r="E39" s="58"/>
      <c r="F39" s="45"/>
      <c r="G39" s="46"/>
      <c r="H39" s="47"/>
      <c r="I39" s="25"/>
    </row>
    <row r="40" spans="1:9">
      <c r="A40" s="48"/>
      <c r="B40" s="426"/>
      <c r="C40" s="423"/>
      <c r="D40" s="424"/>
      <c r="E40" s="58"/>
      <c r="F40" s="45"/>
      <c r="G40" s="46"/>
      <c r="H40" s="47"/>
      <c r="I40" s="25"/>
    </row>
    <row r="41" spans="1:9">
      <c r="A41" s="48"/>
      <c r="B41" s="426"/>
      <c r="C41" s="423"/>
      <c r="D41" s="424"/>
      <c r="E41" s="58"/>
      <c r="F41" s="45"/>
      <c r="G41" s="46"/>
      <c r="H41" s="47"/>
      <c r="I41" s="25"/>
    </row>
    <row r="42" spans="1:9">
      <c r="A42" s="48"/>
      <c r="B42" s="426"/>
      <c r="C42" s="423"/>
      <c r="D42" s="424"/>
      <c r="E42" s="58"/>
      <c r="F42" s="45"/>
      <c r="G42" s="46"/>
      <c r="H42" s="47"/>
      <c r="I42" s="25"/>
    </row>
    <row r="43" spans="1:9">
      <c r="A43" s="48"/>
      <c r="B43" s="426"/>
      <c r="C43" s="423"/>
      <c r="D43" s="424"/>
      <c r="E43" s="58"/>
      <c r="F43" s="45"/>
      <c r="G43" s="46"/>
      <c r="H43" s="47"/>
      <c r="I43" s="25"/>
    </row>
    <row r="44" spans="1:9">
      <c r="A44" s="48"/>
      <c r="B44" s="426"/>
      <c r="C44" s="423"/>
      <c r="D44" s="424"/>
      <c r="E44" s="58"/>
      <c r="F44" s="45"/>
      <c r="G44" s="46"/>
      <c r="H44" s="47"/>
      <c r="I44" s="25"/>
    </row>
    <row r="45" spans="1:9">
      <c r="A45" s="48"/>
      <c r="B45" s="426"/>
      <c r="C45" s="423"/>
      <c r="D45" s="424"/>
      <c r="E45" s="58"/>
      <c r="F45" s="45"/>
      <c r="G45" s="46"/>
      <c r="H45" s="47"/>
      <c r="I45" s="25"/>
    </row>
    <row r="46" spans="1:9">
      <c r="A46" s="48"/>
      <c r="B46" s="426"/>
      <c r="C46" s="423"/>
      <c r="D46" s="424"/>
      <c r="E46" s="58"/>
      <c r="F46" s="45"/>
      <c r="G46" s="46"/>
      <c r="H46" s="47"/>
      <c r="I46" s="25"/>
    </row>
    <row r="47" spans="1:9">
      <c r="A47" s="48"/>
      <c r="B47" s="465"/>
      <c r="C47" s="417"/>
      <c r="D47" s="418"/>
      <c r="E47" s="59"/>
      <c r="F47" s="60"/>
      <c r="G47" s="61"/>
      <c r="H47" s="62"/>
      <c r="I47" s="26"/>
    </row>
    <row r="48" spans="1:9">
      <c r="A48" s="32"/>
      <c r="B48" s="425"/>
      <c r="C48" s="417"/>
      <c r="D48" s="418"/>
      <c r="E48" s="30"/>
      <c r="F48" s="29"/>
      <c r="G48" s="27"/>
      <c r="H48" s="28"/>
      <c r="I48" s="25"/>
    </row>
    <row r="49" spans="1:9">
      <c r="A49" s="39"/>
      <c r="B49" s="427"/>
      <c r="C49" s="417"/>
      <c r="D49" s="418"/>
      <c r="E49" s="63"/>
      <c r="F49" s="64"/>
      <c r="G49" s="65"/>
      <c r="H49" s="66"/>
      <c r="I49" s="25"/>
    </row>
    <row r="50" spans="1:9">
      <c r="A50" s="33"/>
      <c r="B50" s="428"/>
      <c r="C50" s="417"/>
      <c r="D50" s="418"/>
      <c r="E50" s="67"/>
      <c r="F50" s="42"/>
      <c r="G50" s="43"/>
      <c r="H50" s="44"/>
      <c r="I50" s="25"/>
    </row>
    <row r="51" spans="1:9">
      <c r="A51" s="38"/>
      <c r="B51" s="466"/>
      <c r="C51" s="417"/>
      <c r="D51" s="418"/>
      <c r="E51" s="68"/>
      <c r="F51" s="69"/>
      <c r="G51" s="70"/>
      <c r="H51" s="71"/>
      <c r="I51" s="26"/>
    </row>
    <row r="52" spans="1:9">
      <c r="A52" s="38"/>
      <c r="B52" s="425"/>
      <c r="C52" s="417"/>
      <c r="D52" s="418"/>
      <c r="E52" s="30"/>
      <c r="F52" s="29"/>
      <c r="G52" s="27"/>
      <c r="H52" s="28"/>
      <c r="I52" s="25"/>
    </row>
    <row r="53" spans="1:9">
      <c r="A53" s="39"/>
      <c r="B53" s="427"/>
      <c r="C53" s="417"/>
      <c r="D53" s="418"/>
      <c r="E53" s="72"/>
      <c r="F53" s="73"/>
      <c r="G53" s="74"/>
      <c r="H53" s="75"/>
      <c r="I53" s="25"/>
    </row>
    <row r="54" spans="1:9">
      <c r="A54" s="33"/>
      <c r="B54" s="416"/>
      <c r="C54" s="417"/>
      <c r="D54" s="418"/>
      <c r="E54" s="30"/>
      <c r="F54" s="29"/>
      <c r="G54" s="27"/>
      <c r="H54" s="28"/>
      <c r="I54" s="25"/>
    </row>
    <row r="55" spans="1:9">
      <c r="A55" s="33"/>
      <c r="B55" s="416"/>
      <c r="C55" s="417"/>
      <c r="D55" s="418"/>
      <c r="E55" s="30"/>
      <c r="F55" s="29"/>
      <c r="G55" s="27"/>
      <c r="H55" s="28"/>
      <c r="I55" s="25"/>
    </row>
    <row r="56" spans="1:9">
      <c r="A56" s="33"/>
      <c r="B56" s="416"/>
      <c r="C56" s="417"/>
      <c r="D56" s="418"/>
      <c r="E56" s="30"/>
      <c r="F56" s="29"/>
      <c r="G56" s="27"/>
      <c r="H56" s="28"/>
      <c r="I56" s="25"/>
    </row>
    <row r="57" spans="1:9">
      <c r="A57" s="33"/>
      <c r="B57" s="416"/>
      <c r="C57" s="417"/>
      <c r="D57" s="418"/>
      <c r="E57" s="30"/>
      <c r="F57" s="29"/>
      <c r="G57" s="27"/>
      <c r="H57" s="28"/>
      <c r="I57" s="25"/>
    </row>
    <row r="58" spans="1:9">
      <c r="A58" s="38"/>
      <c r="B58" s="420"/>
      <c r="C58" s="417"/>
      <c r="D58" s="418"/>
      <c r="E58" s="76"/>
      <c r="F58" s="50"/>
      <c r="G58" s="77"/>
      <c r="H58" s="78"/>
      <c r="I58" s="26"/>
    </row>
    <row r="59" spans="1:9">
      <c r="A59" s="38"/>
      <c r="B59" s="420"/>
      <c r="C59" s="417"/>
      <c r="D59" s="418"/>
      <c r="E59" s="54"/>
      <c r="F59" s="55"/>
      <c r="G59" s="56"/>
      <c r="H59" s="57"/>
      <c r="I59" s="25"/>
    </row>
    <row r="60" spans="1:9">
      <c r="A60" s="35"/>
      <c r="B60" s="427"/>
      <c r="C60" s="417"/>
      <c r="D60" s="418"/>
      <c r="E60" s="72"/>
      <c r="F60" s="73"/>
      <c r="G60" s="74"/>
      <c r="H60" s="75"/>
      <c r="I60" s="25"/>
    </row>
    <row r="61" spans="1:9">
      <c r="A61" s="33"/>
      <c r="B61" s="425"/>
      <c r="C61" s="417"/>
      <c r="D61" s="418"/>
      <c r="E61" s="30"/>
      <c r="F61" s="29"/>
      <c r="G61" s="27"/>
      <c r="H61" s="28"/>
      <c r="I61" s="25"/>
    </row>
    <row r="62" spans="1:9">
      <c r="A62" s="33"/>
      <c r="B62" s="425"/>
      <c r="C62" s="417"/>
      <c r="D62" s="418"/>
      <c r="E62" s="30"/>
      <c r="F62" s="29"/>
      <c r="G62" s="27"/>
      <c r="H62" s="28"/>
      <c r="I62" s="25"/>
    </row>
    <row r="63" spans="1:9">
      <c r="A63" s="33"/>
      <c r="B63" s="425"/>
      <c r="C63" s="417"/>
      <c r="D63" s="418"/>
      <c r="E63" s="30"/>
      <c r="F63" s="29"/>
      <c r="G63" s="27"/>
      <c r="H63" s="28"/>
      <c r="I63" s="25"/>
    </row>
    <row r="64" spans="1:9">
      <c r="A64" s="33"/>
      <c r="B64" s="420"/>
      <c r="C64" s="417"/>
      <c r="D64" s="418"/>
      <c r="E64" s="76"/>
      <c r="F64" s="50"/>
      <c r="G64" s="77"/>
      <c r="H64" s="78"/>
      <c r="I64" s="26"/>
    </row>
    <row r="65" spans="1:9">
      <c r="A65" s="33"/>
      <c r="B65" s="420"/>
      <c r="C65" s="417"/>
      <c r="D65" s="418"/>
      <c r="E65" s="79"/>
      <c r="F65" s="80"/>
      <c r="G65" s="81"/>
      <c r="H65" s="82"/>
      <c r="I65" s="25"/>
    </row>
    <row r="66" spans="1:9">
      <c r="A66" s="38"/>
      <c r="B66" s="427"/>
      <c r="C66" s="417"/>
      <c r="D66" s="418"/>
      <c r="E66" s="72"/>
      <c r="F66" s="73"/>
      <c r="G66" s="74"/>
      <c r="H66" s="75"/>
      <c r="I66" s="25"/>
    </row>
    <row r="67" spans="1:9">
      <c r="A67" s="33"/>
      <c r="B67" s="428"/>
      <c r="C67" s="417"/>
      <c r="D67" s="418"/>
      <c r="E67" s="30"/>
      <c r="F67" s="29"/>
      <c r="G67" s="27"/>
      <c r="H67" s="28"/>
      <c r="I67" s="25"/>
    </row>
    <row r="68" spans="1:9">
      <c r="A68" s="33"/>
      <c r="B68" s="428"/>
      <c r="C68" s="417"/>
      <c r="D68" s="418"/>
      <c r="E68" s="58"/>
      <c r="F68" s="45"/>
      <c r="G68" s="46"/>
      <c r="H68" s="47"/>
      <c r="I68" s="25"/>
    </row>
    <row r="69" spans="1:9">
      <c r="A69" s="33"/>
      <c r="B69" s="428"/>
      <c r="C69" s="417"/>
      <c r="D69" s="418"/>
      <c r="E69" s="58"/>
      <c r="F69" s="45"/>
      <c r="G69" s="46"/>
      <c r="H69" s="47"/>
      <c r="I69" s="25"/>
    </row>
    <row r="70" spans="1:9">
      <c r="A70" s="33"/>
      <c r="B70" s="428"/>
      <c r="C70" s="417"/>
      <c r="D70" s="418"/>
      <c r="E70" s="58"/>
      <c r="F70" s="45"/>
      <c r="G70" s="46"/>
      <c r="H70" s="47"/>
      <c r="I70" s="25"/>
    </row>
    <row r="71" spans="1:9">
      <c r="A71" s="33"/>
      <c r="B71" s="428"/>
      <c r="C71" s="417"/>
      <c r="D71" s="418"/>
      <c r="E71" s="67"/>
      <c r="F71" s="42"/>
      <c r="G71" s="43"/>
      <c r="H71" s="44"/>
      <c r="I71" s="25"/>
    </row>
    <row r="72" spans="1:9">
      <c r="A72" s="33"/>
      <c r="B72" s="428"/>
      <c r="C72" s="417"/>
      <c r="D72" s="418"/>
      <c r="E72" s="58"/>
      <c r="F72" s="45"/>
      <c r="G72" s="46"/>
      <c r="H72" s="47"/>
      <c r="I72" s="25"/>
    </row>
    <row r="73" spans="1:9">
      <c r="A73" s="33"/>
      <c r="B73" s="425"/>
      <c r="C73" s="417"/>
      <c r="D73" s="418"/>
      <c r="E73" s="30"/>
      <c r="F73" s="29"/>
      <c r="G73" s="27"/>
      <c r="H73" s="28"/>
      <c r="I73" s="25"/>
    </row>
    <row r="74" spans="1:9">
      <c r="A74" s="33"/>
      <c r="B74" s="425"/>
      <c r="C74" s="417"/>
      <c r="D74" s="418"/>
      <c r="E74" s="30"/>
      <c r="F74" s="29"/>
      <c r="G74" s="27"/>
      <c r="H74" s="28"/>
      <c r="I74" s="25"/>
    </row>
    <row r="75" spans="1:9">
      <c r="A75" s="33"/>
      <c r="B75" s="428"/>
      <c r="C75" s="417"/>
      <c r="D75" s="418"/>
      <c r="E75" s="83"/>
      <c r="F75" s="84"/>
      <c r="G75" s="85"/>
      <c r="H75" s="86"/>
      <c r="I75" s="25"/>
    </row>
    <row r="76" spans="1:9">
      <c r="A76" s="33"/>
      <c r="B76" s="428"/>
      <c r="C76" s="417"/>
      <c r="D76" s="418"/>
      <c r="E76" s="83"/>
      <c r="F76" s="84"/>
      <c r="G76" s="85"/>
      <c r="H76" s="86"/>
      <c r="I76" s="25"/>
    </row>
    <row r="77" spans="1:9">
      <c r="A77" s="33"/>
      <c r="B77" s="420"/>
      <c r="C77" s="417"/>
      <c r="D77" s="418"/>
      <c r="E77" s="76"/>
      <c r="F77" s="50"/>
      <c r="G77" s="77"/>
      <c r="H77" s="78"/>
      <c r="I77" s="26"/>
    </row>
    <row r="78" spans="1:9">
      <c r="A78" s="34"/>
      <c r="B78" s="420"/>
      <c r="C78" s="417"/>
      <c r="D78" s="418"/>
      <c r="E78" s="79"/>
      <c r="F78" s="80"/>
      <c r="G78" s="81"/>
      <c r="H78" s="82"/>
      <c r="I78" s="25"/>
    </row>
    <row r="79" spans="1:9">
      <c r="A79" s="34"/>
      <c r="B79" s="427"/>
      <c r="C79" s="417"/>
      <c r="D79" s="418"/>
      <c r="E79" s="72"/>
      <c r="F79" s="73"/>
      <c r="G79" s="74"/>
      <c r="H79" s="75"/>
      <c r="I79" s="25"/>
    </row>
    <row r="80" spans="1:9" ht="15" customHeight="1">
      <c r="A80" s="33"/>
      <c r="B80" s="428"/>
      <c r="C80" s="417"/>
      <c r="D80" s="418"/>
      <c r="E80" s="67"/>
      <c r="F80" s="42"/>
      <c r="G80" s="43"/>
      <c r="H80" s="44"/>
      <c r="I80" s="25"/>
    </row>
    <row r="81" spans="1:9">
      <c r="A81" s="33"/>
      <c r="B81" s="428"/>
      <c r="C81" s="417"/>
      <c r="D81" s="418"/>
      <c r="E81" s="67"/>
      <c r="F81" s="42"/>
      <c r="G81" s="43"/>
      <c r="H81" s="44"/>
      <c r="I81" s="25"/>
    </row>
    <row r="82" spans="1:9">
      <c r="A82" s="33"/>
      <c r="B82" s="428"/>
      <c r="C82" s="417"/>
      <c r="D82" s="418"/>
      <c r="E82" s="67"/>
      <c r="F82" s="42"/>
      <c r="G82" s="43"/>
      <c r="H82" s="44"/>
      <c r="I82" s="25"/>
    </row>
    <row r="83" spans="1:9">
      <c r="A83" s="33"/>
      <c r="B83" s="428"/>
      <c r="C83" s="417"/>
      <c r="D83" s="418"/>
      <c r="E83" s="58"/>
      <c r="F83" s="45"/>
      <c r="G83" s="46"/>
      <c r="H83" s="47"/>
      <c r="I83" s="25"/>
    </row>
    <row r="84" spans="1:9">
      <c r="A84" s="33"/>
      <c r="B84" s="428"/>
      <c r="C84" s="417"/>
      <c r="D84" s="418"/>
      <c r="E84" s="58"/>
      <c r="F84" s="45"/>
      <c r="G84" s="46"/>
      <c r="H84" s="47"/>
      <c r="I84" s="25"/>
    </row>
    <row r="85" spans="1:9">
      <c r="A85" s="33"/>
      <c r="B85" s="428"/>
      <c r="C85" s="417"/>
      <c r="D85" s="418"/>
      <c r="E85" s="67"/>
      <c r="F85" s="42"/>
      <c r="G85" s="43"/>
      <c r="H85" s="44"/>
      <c r="I85" s="25"/>
    </row>
    <row r="86" spans="1:9">
      <c r="A86" s="33"/>
      <c r="B86" s="428"/>
      <c r="C86" s="417"/>
      <c r="D86" s="418"/>
      <c r="E86" s="58"/>
      <c r="F86" s="45"/>
      <c r="G86" s="46"/>
      <c r="H86" s="47"/>
      <c r="I86" s="25"/>
    </row>
    <row r="87" spans="1:9">
      <c r="A87" s="33"/>
      <c r="B87" s="425"/>
      <c r="C87" s="417"/>
      <c r="D87" s="418"/>
      <c r="E87" s="30"/>
      <c r="F87" s="29"/>
      <c r="G87" s="27"/>
      <c r="H87" s="28"/>
      <c r="I87" s="25"/>
    </row>
    <row r="88" spans="1:9">
      <c r="A88" s="33"/>
      <c r="B88" s="428"/>
      <c r="C88" s="417"/>
      <c r="D88" s="418"/>
      <c r="E88" s="83"/>
      <c r="F88" s="84"/>
      <c r="G88" s="85"/>
      <c r="H88" s="86"/>
      <c r="I88" s="25"/>
    </row>
    <row r="89" spans="1:9">
      <c r="A89" s="33"/>
      <c r="B89" s="429"/>
      <c r="C89" s="423"/>
      <c r="D89" s="424"/>
      <c r="E89" s="83"/>
      <c r="F89" s="84"/>
      <c r="G89" s="85"/>
      <c r="H89" s="86"/>
      <c r="I89" s="25"/>
    </row>
    <row r="90" spans="1:9">
      <c r="A90" s="33"/>
      <c r="B90" s="420"/>
      <c r="C90" s="417"/>
      <c r="D90" s="418"/>
      <c r="E90" s="76"/>
      <c r="F90" s="50"/>
      <c r="G90" s="77"/>
      <c r="H90" s="78"/>
      <c r="I90" s="26"/>
    </row>
    <row r="91" spans="1:9">
      <c r="A91" s="32"/>
      <c r="B91" s="420"/>
      <c r="C91" s="417"/>
      <c r="D91" s="418"/>
      <c r="E91" s="79"/>
      <c r="F91" s="80"/>
      <c r="G91" s="81"/>
      <c r="H91" s="82"/>
      <c r="I91" s="25"/>
    </row>
    <row r="92" spans="1:9">
      <c r="A92" s="36"/>
      <c r="B92" s="427"/>
      <c r="C92" s="417"/>
      <c r="D92" s="418"/>
      <c r="E92" s="72"/>
      <c r="F92" s="73"/>
      <c r="G92" s="74"/>
      <c r="H92" s="75"/>
      <c r="I92" s="25"/>
    </row>
    <row r="93" spans="1:9">
      <c r="A93" s="33"/>
      <c r="B93" s="428"/>
      <c r="C93" s="417"/>
      <c r="D93" s="418"/>
      <c r="E93" s="58"/>
      <c r="F93" s="45"/>
      <c r="G93" s="46"/>
      <c r="H93" s="47"/>
      <c r="I93" s="25"/>
    </row>
    <row r="94" spans="1:9">
      <c r="A94" s="33"/>
      <c r="B94" s="428"/>
      <c r="C94" s="417"/>
      <c r="D94" s="418"/>
      <c r="E94" s="67"/>
      <c r="F94" s="42"/>
      <c r="G94" s="43"/>
      <c r="H94" s="44"/>
      <c r="I94" s="25"/>
    </row>
    <row r="95" spans="1:9">
      <c r="A95" s="33"/>
      <c r="B95" s="425"/>
      <c r="C95" s="417"/>
      <c r="D95" s="418"/>
      <c r="E95" s="30"/>
      <c r="F95" s="29"/>
      <c r="G95" s="27"/>
      <c r="H95" s="28"/>
      <c r="I95" s="25"/>
    </row>
    <row r="96" spans="1:9">
      <c r="A96" s="32"/>
      <c r="B96" s="420"/>
      <c r="C96" s="417"/>
      <c r="D96" s="418"/>
      <c r="E96" s="76"/>
      <c r="F96" s="50"/>
      <c r="G96" s="77"/>
      <c r="H96" s="78"/>
      <c r="I96" s="26"/>
    </row>
    <row r="97" spans="1:9">
      <c r="A97" s="32"/>
      <c r="B97" s="420"/>
      <c r="C97" s="417"/>
      <c r="D97" s="418"/>
      <c r="E97" s="54"/>
      <c r="F97" s="55"/>
      <c r="G97" s="56"/>
      <c r="H97" s="57"/>
      <c r="I97" s="25"/>
    </row>
    <row r="98" spans="1:9">
      <c r="A98" s="36"/>
      <c r="B98" s="427"/>
      <c r="C98" s="417"/>
      <c r="D98" s="418"/>
      <c r="E98" s="72"/>
      <c r="F98" s="73"/>
      <c r="G98" s="74"/>
      <c r="H98" s="75"/>
      <c r="I98" s="25"/>
    </row>
    <row r="99" spans="1:9">
      <c r="A99" s="33"/>
      <c r="B99" s="425"/>
      <c r="C99" s="417"/>
      <c r="D99" s="418"/>
      <c r="E99" s="30"/>
      <c r="F99" s="29"/>
      <c r="G99" s="27"/>
      <c r="H99" s="28"/>
      <c r="I99" s="25"/>
    </row>
    <row r="100" spans="1:9">
      <c r="A100" s="33"/>
      <c r="B100" s="425"/>
      <c r="C100" s="417"/>
      <c r="D100" s="418"/>
      <c r="E100" s="58"/>
      <c r="F100" s="45"/>
      <c r="G100" s="46"/>
      <c r="H100" s="47"/>
      <c r="I100" s="25"/>
    </row>
    <row r="101" spans="1:9">
      <c r="A101" s="33"/>
      <c r="B101" s="425"/>
      <c r="C101" s="417"/>
      <c r="D101" s="418"/>
      <c r="E101" s="58"/>
      <c r="F101" s="45"/>
      <c r="G101" s="46"/>
      <c r="H101" s="47"/>
      <c r="I101" s="25"/>
    </row>
    <row r="102" spans="1:9">
      <c r="A102" s="33"/>
      <c r="B102" s="426"/>
      <c r="C102" s="423"/>
      <c r="D102" s="424"/>
      <c r="E102" s="58"/>
      <c r="F102" s="45"/>
      <c r="G102" s="46"/>
      <c r="H102" s="47"/>
      <c r="I102" s="25"/>
    </row>
    <row r="103" spans="1:9">
      <c r="A103" s="32"/>
      <c r="B103" s="420"/>
      <c r="C103" s="417"/>
      <c r="D103" s="418"/>
      <c r="E103" s="76"/>
      <c r="F103" s="50"/>
      <c r="G103" s="77"/>
      <c r="H103" s="78"/>
      <c r="I103" s="26"/>
    </row>
    <row r="104" spans="1:9">
      <c r="A104" s="32"/>
      <c r="B104" s="420"/>
      <c r="C104" s="417"/>
      <c r="D104" s="418"/>
      <c r="E104" s="79"/>
      <c r="F104" s="80"/>
      <c r="G104" s="81"/>
      <c r="H104" s="82"/>
      <c r="I104" s="25"/>
    </row>
    <row r="105" spans="1:9">
      <c r="A105" s="36"/>
      <c r="B105" s="421"/>
      <c r="C105" s="417"/>
      <c r="D105" s="418"/>
      <c r="E105" s="79"/>
      <c r="F105" s="80"/>
      <c r="G105" s="81"/>
      <c r="H105" s="82"/>
      <c r="I105" s="25"/>
    </row>
    <row r="106" spans="1:9">
      <c r="A106" s="33"/>
      <c r="B106" s="419"/>
      <c r="C106" s="417"/>
      <c r="D106" s="418"/>
      <c r="E106" s="30"/>
      <c r="F106" s="29"/>
      <c r="G106" s="27"/>
      <c r="H106" s="28"/>
      <c r="I106" s="25"/>
    </row>
    <row r="107" spans="1:9">
      <c r="A107" s="33"/>
      <c r="B107" s="419"/>
      <c r="C107" s="417"/>
      <c r="D107" s="418"/>
      <c r="E107" s="30"/>
      <c r="F107" s="29"/>
      <c r="G107" s="27"/>
      <c r="H107" s="28"/>
      <c r="I107" s="25"/>
    </row>
    <row r="108" spans="1:9">
      <c r="A108" s="33"/>
      <c r="B108" s="419"/>
      <c r="C108" s="417"/>
      <c r="D108" s="418"/>
      <c r="E108" s="30"/>
      <c r="F108" s="29"/>
      <c r="G108" s="27"/>
      <c r="H108" s="28"/>
      <c r="I108" s="25"/>
    </row>
    <row r="109" spans="1:9">
      <c r="A109" s="33"/>
      <c r="B109" s="419"/>
      <c r="C109" s="417"/>
      <c r="D109" s="418"/>
      <c r="E109" s="30"/>
      <c r="F109" s="29"/>
      <c r="G109" s="27"/>
      <c r="H109" s="28"/>
      <c r="I109" s="25"/>
    </row>
    <row r="110" spans="1:9">
      <c r="A110" s="33"/>
      <c r="B110" s="419"/>
      <c r="C110" s="417"/>
      <c r="D110" s="418"/>
      <c r="E110" s="30"/>
      <c r="F110" s="29"/>
      <c r="G110" s="27"/>
      <c r="H110" s="28"/>
      <c r="I110" s="25"/>
    </row>
    <row r="111" spans="1:9">
      <c r="A111" s="33"/>
      <c r="B111" s="419"/>
      <c r="C111" s="417"/>
      <c r="D111" s="418"/>
      <c r="E111" s="30"/>
      <c r="F111" s="29"/>
      <c r="G111" s="27"/>
      <c r="H111" s="28"/>
      <c r="I111" s="25"/>
    </row>
    <row r="112" spans="1:9">
      <c r="A112" s="33"/>
      <c r="B112" s="419"/>
      <c r="C112" s="417"/>
      <c r="D112" s="418"/>
      <c r="E112" s="30"/>
      <c r="F112" s="29"/>
      <c r="G112" s="27"/>
      <c r="H112" s="28"/>
      <c r="I112" s="25"/>
    </row>
    <row r="113" spans="1:9">
      <c r="A113" s="33"/>
      <c r="B113" s="419"/>
      <c r="C113" s="417"/>
      <c r="D113" s="418"/>
      <c r="E113" s="30"/>
      <c r="F113" s="29"/>
      <c r="G113" s="27"/>
      <c r="H113" s="28"/>
      <c r="I113" s="25"/>
    </row>
    <row r="114" spans="1:9">
      <c r="A114" s="33"/>
      <c r="B114" s="419"/>
      <c r="C114" s="417"/>
      <c r="D114" s="418"/>
      <c r="E114" s="30"/>
      <c r="F114" s="29"/>
      <c r="G114" s="27"/>
      <c r="H114" s="28"/>
      <c r="I114" s="25"/>
    </row>
    <row r="115" spans="1:9">
      <c r="A115" s="33"/>
      <c r="B115" s="419"/>
      <c r="C115" s="417"/>
      <c r="D115" s="418"/>
      <c r="E115" s="30"/>
      <c r="F115" s="29"/>
      <c r="G115" s="27"/>
      <c r="H115" s="28"/>
      <c r="I115" s="25"/>
    </row>
    <row r="116" spans="1:9">
      <c r="A116" s="33"/>
      <c r="B116" s="419"/>
      <c r="C116" s="417"/>
      <c r="D116" s="418"/>
      <c r="E116" s="30"/>
      <c r="F116" s="29"/>
      <c r="G116" s="27"/>
      <c r="H116" s="28"/>
      <c r="I116" s="25"/>
    </row>
    <row r="117" spans="1:9">
      <c r="A117" s="33"/>
      <c r="B117" s="419"/>
      <c r="C117" s="417"/>
      <c r="D117" s="418"/>
      <c r="E117" s="30"/>
      <c r="F117" s="29"/>
      <c r="G117" s="27"/>
      <c r="H117" s="28"/>
      <c r="I117" s="25"/>
    </row>
    <row r="118" spans="1:9">
      <c r="A118" s="33"/>
      <c r="B118" s="419"/>
      <c r="C118" s="417"/>
      <c r="D118" s="418"/>
      <c r="E118" s="30"/>
      <c r="F118" s="29"/>
      <c r="G118" s="27"/>
      <c r="H118" s="28"/>
      <c r="I118" s="25"/>
    </row>
    <row r="119" spans="1:9">
      <c r="A119" s="33"/>
      <c r="B119" s="419"/>
      <c r="C119" s="417"/>
      <c r="D119" s="418"/>
      <c r="E119" s="30"/>
      <c r="F119" s="29"/>
      <c r="G119" s="27"/>
      <c r="H119" s="28"/>
      <c r="I119" s="25"/>
    </row>
    <row r="120" spans="1:9">
      <c r="A120" s="33"/>
      <c r="B120" s="419"/>
      <c r="C120" s="417"/>
      <c r="D120" s="418"/>
      <c r="E120" s="30"/>
      <c r="F120" s="29"/>
      <c r="G120" s="27"/>
      <c r="H120" s="28"/>
      <c r="I120" s="25"/>
    </row>
    <row r="121" spans="1:9">
      <c r="A121" s="33"/>
      <c r="B121" s="419"/>
      <c r="C121" s="417"/>
      <c r="D121" s="418"/>
      <c r="E121" s="30"/>
      <c r="F121" s="29"/>
      <c r="G121" s="27"/>
      <c r="H121" s="28"/>
      <c r="I121" s="25"/>
    </row>
    <row r="122" spans="1:9">
      <c r="A122" s="33"/>
      <c r="B122" s="419"/>
      <c r="C122" s="417"/>
      <c r="D122" s="418"/>
      <c r="E122" s="30"/>
      <c r="F122" s="29"/>
      <c r="G122" s="27"/>
      <c r="H122" s="28"/>
      <c r="I122" s="25"/>
    </row>
    <row r="123" spans="1:9">
      <c r="A123" s="33"/>
      <c r="B123" s="419"/>
      <c r="C123" s="417"/>
      <c r="D123" s="418"/>
      <c r="E123" s="30"/>
      <c r="F123" s="29"/>
      <c r="G123" s="27"/>
      <c r="H123" s="28"/>
      <c r="I123" s="25"/>
    </row>
    <row r="124" spans="1:9">
      <c r="A124" s="33"/>
      <c r="B124" s="416"/>
      <c r="C124" s="417"/>
      <c r="D124" s="418"/>
      <c r="E124" s="30"/>
      <c r="F124" s="29"/>
      <c r="G124" s="27"/>
      <c r="H124" s="28"/>
      <c r="I124" s="25"/>
    </row>
    <row r="125" spans="1:9">
      <c r="A125" s="33"/>
      <c r="B125" s="419"/>
      <c r="C125" s="417"/>
      <c r="D125" s="418"/>
      <c r="E125" s="30"/>
      <c r="F125" s="29"/>
      <c r="G125" s="27"/>
      <c r="H125" s="28"/>
      <c r="I125" s="25"/>
    </row>
    <row r="126" spans="1:9">
      <c r="A126" s="33"/>
      <c r="B126" s="419"/>
      <c r="C126" s="417"/>
      <c r="D126" s="418"/>
      <c r="E126" s="30"/>
      <c r="F126" s="29"/>
      <c r="G126" s="27"/>
      <c r="H126" s="28"/>
      <c r="I126" s="25"/>
    </row>
    <row r="127" spans="1:9">
      <c r="A127" s="33"/>
      <c r="B127" s="416"/>
      <c r="C127" s="417"/>
      <c r="D127" s="418"/>
      <c r="E127" s="30"/>
      <c r="F127" s="29"/>
      <c r="G127" s="27"/>
      <c r="H127" s="28"/>
      <c r="I127" s="25"/>
    </row>
    <row r="128" spans="1:9">
      <c r="A128" s="33"/>
      <c r="B128" s="422"/>
      <c r="C128" s="423"/>
      <c r="D128" s="424"/>
      <c r="E128" s="30"/>
      <c r="F128" s="29"/>
      <c r="G128" s="27"/>
      <c r="H128" s="28"/>
      <c r="I128" s="25"/>
    </row>
    <row r="129" spans="1:9">
      <c r="A129" s="32"/>
      <c r="B129" s="420"/>
      <c r="C129" s="417"/>
      <c r="D129" s="418"/>
      <c r="E129" s="76"/>
      <c r="F129" s="50"/>
      <c r="G129" s="77"/>
      <c r="H129" s="78"/>
      <c r="I129" s="26"/>
    </row>
    <row r="130" spans="1:9">
      <c r="A130" s="32"/>
      <c r="B130" s="420"/>
      <c r="C130" s="417"/>
      <c r="D130" s="418"/>
      <c r="E130" s="79"/>
      <c r="F130" s="80"/>
      <c r="G130" s="81"/>
      <c r="H130" s="82"/>
      <c r="I130" s="26"/>
    </row>
    <row r="131" spans="1:9">
      <c r="A131" s="36"/>
      <c r="B131" s="421"/>
      <c r="C131" s="417"/>
      <c r="D131" s="418"/>
      <c r="E131" s="79"/>
      <c r="F131" s="80"/>
      <c r="G131" s="81"/>
      <c r="H131" s="82"/>
      <c r="I131" s="25"/>
    </row>
    <row r="132" spans="1:9">
      <c r="A132" s="33"/>
      <c r="B132" s="416"/>
      <c r="C132" s="417"/>
      <c r="D132" s="418"/>
      <c r="E132" s="30"/>
      <c r="F132" s="29"/>
      <c r="G132" s="27"/>
      <c r="H132" s="28"/>
      <c r="I132" s="25"/>
    </row>
    <row r="133" spans="1:9">
      <c r="A133" s="33"/>
      <c r="B133" s="416"/>
      <c r="C133" s="417"/>
      <c r="D133" s="418"/>
      <c r="E133" s="30"/>
      <c r="F133" s="29"/>
      <c r="G133" s="27"/>
      <c r="H133" s="28"/>
      <c r="I133" s="25"/>
    </row>
    <row r="134" spans="1:9">
      <c r="A134" s="33"/>
      <c r="B134" s="416"/>
      <c r="C134" s="417"/>
      <c r="D134" s="418"/>
      <c r="E134" s="30"/>
      <c r="F134" s="29"/>
      <c r="G134" s="27"/>
      <c r="H134" s="28"/>
      <c r="I134" s="25"/>
    </row>
    <row r="135" spans="1:9">
      <c r="A135" s="33"/>
      <c r="B135" s="416"/>
      <c r="C135" s="417"/>
      <c r="D135" s="418"/>
      <c r="E135" s="30"/>
      <c r="F135" s="29"/>
      <c r="G135" s="27"/>
      <c r="H135" s="28"/>
      <c r="I135" s="25"/>
    </row>
    <row r="136" spans="1:9" ht="15.75" thickBot="1">
      <c r="A136" s="33"/>
      <c r="B136" s="416"/>
      <c r="C136" s="417"/>
      <c r="D136" s="418"/>
      <c r="E136" s="30"/>
      <c r="F136" s="29"/>
      <c r="G136" s="27"/>
      <c r="H136" s="28"/>
      <c r="I136" s="25"/>
    </row>
    <row r="137" spans="1:9">
      <c r="A137" s="445"/>
      <c r="B137" s="445"/>
      <c r="C137" s="12"/>
      <c r="D137" s="12"/>
      <c r="E137" s="446"/>
      <c r="F137" s="447"/>
      <c r="G137" s="447"/>
      <c r="H137" s="447"/>
      <c r="I137" s="448"/>
    </row>
    <row r="138" spans="1:9" ht="15.75" thickBot="1">
      <c r="A138" s="452" t="s">
        <v>11</v>
      </c>
      <c r="B138" s="453"/>
      <c r="C138" s="453"/>
      <c r="D138" s="19"/>
      <c r="E138" s="449"/>
      <c r="F138" s="450"/>
      <c r="G138" s="450"/>
      <c r="H138" s="450"/>
      <c r="I138" s="451"/>
    </row>
    <row r="139" spans="1:9">
      <c r="A139" s="15"/>
      <c r="B139" s="12"/>
      <c r="C139" s="443" t="s">
        <v>23</v>
      </c>
      <c r="D139" s="444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Cost Summary</vt:lpstr>
      <vt:lpstr>Original bid</vt:lpstr>
      <vt:lpstr>Final bid</vt:lpstr>
      <vt:lpstr>Reconciled Qty with Contr's amt</vt:lpstr>
      <vt:lpstr>'Final bid'!Print_Area</vt:lpstr>
      <vt:lpstr>'Original bid'!Print_Area</vt:lpstr>
      <vt:lpstr>'Final bid'!Print_Titles</vt:lpstr>
      <vt:lpstr>'Original bid'!Print_Titles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PHLasPinDe</cp:lastModifiedBy>
  <cp:lastPrinted>2022-11-28T01:44:12Z</cp:lastPrinted>
  <dcterms:created xsi:type="dcterms:W3CDTF">2013-04-08T01:32:43Z</dcterms:created>
  <dcterms:modified xsi:type="dcterms:W3CDTF">2023-01-09T04:09:25Z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