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994AC63F-B70C-4D07-8CEF-5E9AD39D195D}" xr6:coauthVersionLast="47" xr6:coauthVersionMax="47" xr10:uidLastSave="{00000000-0000-0000-0000-000000000000}"/>
  <bookViews>
    <workbookView xWindow="-120" yWindow="-120" windowWidth="24240" windowHeight="13020" firstSheet="4" activeTab="7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_PrixHistory!$A$1:$P$18</definedName>
    <definedName name="DonnéesExternes_1" localSheetId="10" hidden="1">GS_Pleins!$A$2:$P$18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E31" i="2" s="1"/>
  <c r="D31" i="2"/>
  <c r="D32" i="2"/>
  <c r="C17" i="2"/>
  <c r="B35" i="2" s="1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B17" i="2"/>
  <c r="B18" i="2"/>
  <c r="B19" i="2"/>
  <c r="B20" i="2"/>
  <c r="B21" i="2"/>
  <c r="B22" i="2"/>
  <c r="B23" i="2"/>
  <c r="B24" i="2"/>
  <c r="B25" i="2"/>
  <c r="B26" i="2"/>
  <c r="B27" i="2"/>
  <c r="B29" i="2"/>
  <c r="B30" i="2"/>
  <c r="B31" i="2"/>
  <c r="B32" i="2"/>
  <c r="I32" i="2"/>
  <c r="I30" i="2"/>
  <c r="M18" i="2"/>
  <c r="M19" i="2"/>
  <c r="K31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0" i="2" l="1"/>
  <c r="J32" i="2"/>
  <c r="B37" i="2"/>
  <c r="N17" i="2"/>
  <c r="B36" i="2"/>
  <c r="H32" i="2"/>
  <c r="K32" i="2"/>
  <c r="L32" i="2"/>
  <c r="M32" i="2" s="1"/>
  <c r="E32" i="2"/>
  <c r="H7" i="11"/>
  <c r="H11" i="11"/>
  <c r="I31" i="2"/>
  <c r="H31" i="2" s="1"/>
  <c r="I28" i="2"/>
  <c r="H28" i="2" s="1"/>
  <c r="E30" i="2"/>
  <c r="M17" i="2"/>
  <c r="N19" i="2"/>
  <c r="H9" i="11"/>
  <c r="H13" i="11"/>
  <c r="N18" i="2"/>
  <c r="I29" i="2"/>
  <c r="H29" i="2" s="1"/>
  <c r="L31" i="2"/>
  <c r="J31" i="2"/>
  <c r="H30" i="2"/>
  <c r="E28" i="2"/>
  <c r="J30" i="2"/>
  <c r="E7" i="11"/>
  <c r="I7" i="11" s="1"/>
  <c r="E11" i="11"/>
  <c r="I11" i="11" s="1"/>
  <c r="E15" i="11"/>
  <c r="I15" i="11" s="1"/>
  <c r="H6" i="11"/>
  <c r="J28" i="2"/>
  <c r="J29" i="2"/>
  <c r="E29" i="2"/>
  <c r="H15" i="11"/>
  <c r="E6" i="11"/>
  <c r="I6" i="11" s="1"/>
  <c r="H8" i="11"/>
  <c r="E10" i="11"/>
  <c r="I10" i="11" s="1"/>
  <c r="H12" i="11"/>
  <c r="E14" i="11"/>
  <c r="I14" i="11" s="1"/>
  <c r="E9" i="11"/>
  <c r="I9" i="11" s="1"/>
  <c r="E13" i="11"/>
  <c r="I13" i="11" s="1"/>
  <c r="H5" i="11"/>
  <c r="E8" i="11"/>
  <c r="I8" i="11" s="1"/>
  <c r="H10" i="11"/>
  <c r="E12" i="11"/>
  <c r="I12" i="11" s="1"/>
  <c r="H14" i="11"/>
  <c r="E27" i="2"/>
  <c r="K17" i="2"/>
  <c r="I27" i="2"/>
  <c r="H27" i="2" s="1"/>
  <c r="J27" i="2"/>
  <c r="E26" i="2"/>
  <c r="I26" i="2"/>
  <c r="H26" i="2" s="1"/>
  <c r="J26" i="2"/>
  <c r="M31" i="2" l="1"/>
  <c r="E25" i="2"/>
  <c r="I25" i="2"/>
  <c r="J25" i="2"/>
  <c r="E17" i="2"/>
  <c r="E18" i="2"/>
  <c r="E19" i="2"/>
  <c r="E20" i="2"/>
  <c r="E21" i="2"/>
  <c r="E22" i="2"/>
  <c r="E23" i="2"/>
  <c r="E24" i="2"/>
  <c r="J17" i="2"/>
  <c r="B43" i="2" s="1"/>
  <c r="J18" i="2"/>
  <c r="J19" i="2"/>
  <c r="J20" i="2"/>
  <c r="J21" i="2"/>
  <c r="J22" i="2"/>
  <c r="J23" i="2"/>
  <c r="J24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I23" i="2"/>
  <c r="B39" i="2"/>
  <c r="B38" i="2"/>
  <c r="S17" i="2"/>
  <c r="K18" i="2"/>
  <c r="I18" i="2"/>
  <c r="H18" i="2" s="1"/>
  <c r="B42" i="2" l="1"/>
  <c r="H25" i="2"/>
  <c r="H23" i="2"/>
  <c r="J6" i="2"/>
  <c r="J7" i="2" a="1"/>
  <c r="J7" i="2" s="1"/>
  <c r="B7" i="2"/>
  <c r="J8" i="2" s="1"/>
  <c r="L18" i="2"/>
  <c r="B8" i="2" a="1"/>
  <c r="B8" i="2" s="1"/>
  <c r="L29" i="2" l="1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K19" i="2"/>
  <c r="I19" i="2"/>
  <c r="H19" i="2" s="1"/>
  <c r="I20" i="2"/>
  <c r="I21" i="2"/>
  <c r="I22" i="2"/>
  <c r="I24" i="2"/>
  <c r="I17" i="2"/>
  <c r="B41" i="2" l="1"/>
  <c r="H21" i="2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H24" i="2"/>
  <c r="M24" i="2"/>
  <c r="H22" i="2"/>
  <c r="M22" i="2"/>
  <c r="H17" i="2"/>
  <c r="L19" i="2"/>
  <c r="J35" i="2" s="1"/>
  <c r="H20" i="2"/>
  <c r="J36" i="2" l="1"/>
  <c r="J37" i="2" s="1"/>
  <c r="J41" i="2" l="1"/>
  <c r="J42" i="2" s="1"/>
  <c r="J38" i="2"/>
  <c r="J39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<sst xmlns="http://schemas.openxmlformats.org/spreadsheetml/2006/main" count="980" uniqueCount="543">
  <si>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</si>
  <si>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</si>
  <si>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</si>
  <si>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</si>
  <si>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</si>
  <si>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</si>
  <si>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</si>
  <si>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</si>
  <si>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</si>
  <si>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</si>
  <si>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</si>
  <si>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</si>
  <si>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</si>
  <si>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</si>
  <si>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</si>
  <si>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</si>
  <si>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</si>
  <si>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</si>
  <si>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</si>
  <si>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</si>
  <si>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</si>
  <si>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</si>
  <si>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</si>
  <si>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</si>
  <si>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</si>
  <si>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</si>
  <si>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</si>
  <si>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</si>
  <si>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</si>
  <si>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</si>
  <si>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</si>
  <si>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</si>
  <si>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</si>
  <si>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</si>
  <si>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</si>
  <si>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</si>
  <si>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</si>
  <si>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</si>
  <si>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</si>
  <si>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</si>
  <si>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</si>
  <si>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</si>
  <si>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</si>
  <si>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</si>
  <si>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</si>
  <si>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</si>
  <si>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</si>
  <si>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</si>
  <si>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</si>
  <si>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</si>
  <si>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</si>
  <si>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</si>
  <si>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</si>
  <si>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</si>
  <si>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</si>
  <si>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</si>
  <si>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</si>
  <si>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</si>
  <si>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</si>
  <si>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</si>
  <si>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</si>
  <si>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</si>
  <si>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</si>
  <si>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</si>
  <si>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</si>
  <si>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</si>
  <si>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</si>
  <si>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</si>
  <si>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</si>
  <si>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</si>
  <si>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</si>
  <si>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</si>
  <si>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</si>
  <si>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</si>
  <si>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</si>
  <si>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</si>
  <si>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</si>
  <si>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</si>
  <si>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</si>
  <si>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</si>
  <si>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</si>
  <si>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</si>
  <si>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</si>
  <si>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</si>
  <si>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</si>
  <si>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</si>
  <si>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</si>
  <si>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</si>
  <si>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</si>
  <si>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</si>
  <si>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</si>
  <si>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</si>
  <si>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</si>
  <si>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</si>
  <si>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</si>
  <si>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</si>
  <si>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</si>
  <si>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</si>
  <si>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</si>
  <si>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</si>
  <si>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</si>
  <si>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</si>
  <si>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</si>
  <si>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</si>
  <si>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</si>
  <si>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</si>
  <si>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</si>
  <si>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</si>
  <si>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</si>
  <si>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</si>
  <si>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</si>
  <si>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</si>
  <si>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</si>
  <si>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</si>
  <si>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</si>
  <si>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</si>
  <si>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</si>
  <si>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</si>
  <si>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</si>
  <si>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</si>
  <si>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</si>
  <si>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</si>
  <si>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</si>
  <si>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</si>
  <si>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</si>
  <si>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</si>
  <si>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</si>
  <si>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</si>
  <si>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</si>
  <si>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</si>
  <si>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</si>
  <si>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</si>
  <si>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</si>
  <si>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</si>
  <si>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</si>
  <si>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</si>
  <si>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</si>
  <si>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</si>
  <si>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</si>
  <si>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</si>
  <si>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</si>
  <si>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</si>
  <si>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</si>
  <si>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</si>
  <si>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</si>
  <si>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</si>
  <si>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</si>
  <si>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</si>
  <si>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</si>
  <si>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</si>
  <si>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</si>
  <si>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</si>
  <si>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</si>
  <si>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</si>
  <si>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</si>
  <si>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</si>
  <si>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</si>
  <si>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</si>
  <si>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</si>
  <si>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</si>
  <si>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</si>
  <si>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</si>
  <si>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</si>
  <si>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</si>
  <si>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</si>
  <si>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</si>
  <si>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</si>
  <si>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</si>
  <si>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</si>
  <si>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</si>
  <si>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</si>
  <si>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</si>
  <si>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</si>
  <si>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</si>
  <si>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</si>
  <si>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</si>
  <si>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</si>
  <si>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</si>
  <si>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</si>
  <si>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</si>
  <si>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</si>
  <si>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</si>
  <si>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</si>
  <si>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</si>
  <si>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</si>
  <si>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</si>
  <si>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</si>
  <si>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</si>
  <si>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</si>
  <si>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</si>
  <si>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</si>
  <si>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</si>
  <si>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</si>
  <si>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</si>
  <si>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</si>
  <si>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</si>
  <si>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</si>
  <si>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</si>
  <si>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</si>
  <si>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</si>
  <si>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</si>
  <si>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</si>
  <si>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</si>
  <si>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</si>
  <si>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</si>
  <si>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</si>
  <si>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</si>
  <si>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</si>
  <si>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</si>
  <si>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</si>
  <si>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</si>
  <si>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</si>
  <si>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</si>
  <si>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</si>
  <si>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</si>
  <si>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</si>
  <si>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</si>
  <si>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</si>
  <si>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</si>
  <si>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</si>
  <si>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</si>
  <si>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</si>
  <si>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</si>
  <si>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</si>
  <si>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</si>
  <si>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</si>
  <si>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</si>
  <si>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</si>
  <si>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</si>
  <si>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</si>
  <si>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</si>
  <si>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</si>
  <si>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</si>
  <si>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</si>
  <si>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</si>
  <si>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</si>
  <si>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</si>
  <si>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</si>
  <si>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</si>
  <si>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</si>
  <si>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</si>
  <si>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</si>
  <si>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</si>
  <si>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</si>
  <si>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</si>
  <si>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</si>
  <si>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</si>
  <si>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</si>
  <si>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</si>
  <si>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</si>
  <si>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</si>
  <si>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</si>
  <si>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</si>
  <si>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</si>
  <si>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</si>
  <si>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</si>
  <si>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</si>
  <si>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</si>
  <si>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</si>
  <si>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</si>
  <si>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</si>
  <si>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</si>
  <si>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</si>
  <si>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</si>
  <si>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</si>
  <si>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</si>
  <si>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</si>
  <si>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</si>
  <si>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</si>
  <si>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</si>
  <si>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</si>
  <si>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</si>
  <si>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</si>
  <si>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</si>
  <si>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</si>
  <si>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</si>
  <si>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</si>
  <si>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</si>
  <si>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</si>
  <si>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</si>
  <si>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</si>
  <si>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</si>
  <si>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</si>
  <si>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</si>
  <si>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</si>
  <si>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</si>
  <si>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</si>
  <si>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</si>
  <si>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</si>
  <si>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</si>
  <si>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</si>
  <si>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</si>
  <si>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</si>
  <si>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</si>
  <si>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</si>
  <si>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</si>
  <si>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</si>
  <si>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</si>
  <si>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</si>
  <si>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</si>
  <si>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</si>
  <si>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</si>
  <si>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</si>
  <si>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</si>
  <si>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</si>
  <si>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</si>
  <si>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</si>
  <si>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</si>
  <si>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</si>
  <si>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</si>
  <si>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</si>
  <si>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</si>
  <si>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</si>
  <si>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</si>
  <si>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</si>
  <si>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</si>
  <si>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</si>
  <si>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</si>
  <si>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</si>
  <si>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</si>
  <si>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</si>
  <si>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</si>
  <si>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</si>
  <si>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</si>
  <si>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</si>
  <si>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</si>
  <si>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</si>
  <si>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</si>
  <si>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</si>
  <si>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</si>
  <si>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</si>
  <si>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</si>
  <si>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</si>
  <si>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</si>
  <si>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</si>
  <si>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</si>
  <si>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</si>
  <si>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</si>
  <si>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</si>
  <si>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</si>
  <si>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</si>
  <si>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</si>
  <si>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</si>
  <si>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</si>
  <si>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</si>
  <si>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</si>
  <si>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</si>
  <si>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</si>
  <si>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</si>
  <si>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</si>
  <si>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</si>
  <si>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</si>
  <si>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</si>
  <si>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</si>
  <si>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</si>
  <si>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</si>
  <si>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</si>
  <si>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</si>
  <si>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</si>
  <si>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</si>
  <si>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</si>
  <si>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</si>
  <si>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</si>
  <si>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</si>
  <si>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</si>
  <si>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</si>
  <si>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</si>
  <si>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</si>
  <si>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</si>
  <si>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</si>
  <si>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</si>
  <si>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</si>
  <si>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</si>
  <si>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</si>
  <si>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</si>
  <si>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</si>
  <si>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</si>
  <si>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</si>
  <si>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</si>
  <si>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</si>
  <si>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</si>
  <si>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</si>
  <si>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</si>
  <si>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</si>
  <si>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</si>
  <si>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</si>
  <si>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</si>
  <si>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</si>
  <si>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</si>
  <si>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</si>
  <si>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</si>
  <si>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</si>
  <si>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</si>
  <si>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</si>
  <si>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</si>
  <si>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</si>
  <si>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</si>
  <si>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</si>
  <si>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</si>
  <si>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</si>
  <si>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</si>
  <si>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</si>
  <si>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</si>
  <si>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</si>
  <si>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</si>
  <si>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</si>
  <si>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</si>
  <si>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</si>
  <si>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</si>
  <si>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</si>
  <si>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</si>
  <si>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</si>
  <si>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</si>
  <si>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</si>
  <si>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</si>
  <si>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</si>
  <si>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</si>
  <si>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</si>
  <si>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</si>
  <si>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</si>
  <si>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</si>
  <si>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</si>
  <si>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</si>
  <si>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</si>
  <si>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</si>
  <si>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</si>
  <si>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</si>
  <si>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</si>
  <si>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</si>
  <si>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</si>
  <si>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</si>
  <si>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</si>
  <si>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</si>
  <si>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</si>
  <si>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</si>
  <si>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</si>
  <si>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</si>
  <si>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</si>
  <si>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</si>
  <si>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</si>
  <si>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</si>
  <si>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</si>
  <si>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</si>
  <si>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</si>
  <si>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</si>
  <si>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</si>
  <si>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</si>
  <si>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</si>
  <si>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</si>
  <si>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</si>
  <si>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</si>
  <si>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</si>
  <si>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</si>
  <si>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</si>
  <si>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</si>
  <si>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</si>
  <si>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</si>
  <si>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</si>
  <si>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</si>
  <si>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</si>
  <si>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</si>
  <si>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</si>
  <si>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</si>
  <si>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</si>
  <si>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</si>
  <si>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</si>
  <si>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</si>
  <si>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</si>
  <si>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</si>
  <si>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</si>
  <si>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</si>
  <si>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</si>
  <si>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</si>
  <si>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</si>
  <si>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</si>
  <si>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</si>
  <si>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</si>
  <si>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</si>
  <si>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</si>
  <si>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</si>
  <si>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</si>
  <si>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</si>
  <si>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</si>
  <si>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</si>
  <si>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</si>
  <si>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</si>
  <si>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</si>
  <si>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</si>
  <si>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</si>
  <si>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</si>
  <si>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</si>
  <si>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</si>
  <si>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</si>
  <si>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</si>
  <si>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</si>
  <si>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</si>
  <si>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</si>
  <si>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</si>
  <si>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</si>
  <si>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</si>
  <si>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</si>
  <si>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</si>
  <si>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</si>
  <si>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</si>
  <si>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</si>
  <si>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</si>
  <si>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</si>
  <si>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</si>
  <si>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</si>
  <si>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</si>
  <si>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</si>
  <si>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</si>
  <si>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</si>
  <si>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</si>
  <si>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</si>
  <si>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</si>
  <si>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</si>
  <si>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</si>
  <si>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</si>
  <si>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6/9/2026 20:43:26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</si>
  <si>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</si>
  <si>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</si>
  <si>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</si>
  <si>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</si>
  <si>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</si>
  <si>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</si>
  <si>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</si>
  <si>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</si>
  <si>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6/13/2026 8:20:31</t>
  </si>
  <si>
    <t>Ticket</t>
  </si>
  <si>
    <t>Tous les pleins (15)</t>
  </si>
  <si>
    <t>Etape</t>
  </si>
  <si>
    <t>6/14/2026 9:46:45</t>
  </si>
  <si>
    <t>Hist. Carburant</t>
  </si>
  <si>
    <t>Réglages</t>
  </si>
  <si>
    <t>CO2 annuel</t>
  </si>
  <si>
    <t>kg</t>
  </si>
  <si>
    <t>Realise</t>
  </si>
  <si>
    <t>3b3cbea4-86e6-4844-ada0-089d187bc577</t>
  </si>
  <si>
    <t>6/16/2026 19:05:22</t>
  </si>
  <si>
    <t>reglages</t>
  </si>
  <si>
    <t>E85,GAZOLE,SP98</t>
  </si>
  <si>
    <t>2026-04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</si>
</sst>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6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-151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C13-B763-FFED5A247B6B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1-4C13-B763-FFED5A247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246415"/>
        <c:axId val="562248815"/>
      </c:barChart>
      <c:catAx>
        <c:axId val="56224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8815"/>
        <c:crosses val="autoZero"/>
        <c:auto val="1"/>
        <c:lblAlgn val="ctr"/>
        <c:lblOffset val="100"/>
        <c:noMultiLvlLbl val="0"/>
      </c:catAx>
      <c:valAx>
        <c:axId val="562248815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641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35.47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_GraphData!$AF$2:$AF$9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_GraphData!$AG$2:$AG$9</c:f>
              <c:numCache>
                <c:formatCode>General</c:formatCode>
                <c:ptCount val="8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_GraphData!$AM$2:$AM$12</c:f>
              <c:numCache>
                <c:formatCode>m/d/yyyy</c:formatCode>
                <c:ptCount val="11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46177</c:v>
                </c:pt>
                <c:pt idx="9">
                  <c:v>46182.083333333336</c:v>
                </c:pt>
                <c:pt idx="10">
                  <c:v>46185.083333333336</c:v>
                </c:pt>
              </c:numCache>
            </c:numRef>
          </c:cat>
          <c:val>
            <c:numRef>
              <c:f>_GraphData!$AN$2:$AN$12</c:f>
              <c:numCache>
                <c:formatCode>General</c:formatCode>
                <c:ptCount val="11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  <c:pt idx="8">
                  <c:v>127.1850683019935</c:v>
                </c:pt>
                <c:pt idx="9">
                  <c:v>138.36773006972007</c:v>
                </c:pt>
                <c:pt idx="10">
                  <c:v>138.36773006972007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35.47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-106.7</c:v>
                </c:pt>
                <c:pt idx="2">
                  <c:v>-150.9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_GraphData!$AP$2:$AP$12</c:f>
              <c:numCache>
                <c:formatCode>General</c:formatCode>
                <c:ptCount val="11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0.72899999999999998</c:v>
                </c:pt>
                <c:pt idx="9">
                  <c:v>0.79900000000000004</c:v>
                </c:pt>
                <c:pt idx="10">
                  <c:v>0.79900000000000004</c:v>
                </c:pt>
              </c:numCache>
            </c:numRef>
          </c:xVal>
          <c:yVal>
            <c:numRef>
              <c:f>_GraphData!$AQ$2:$AQ$12</c:f>
              <c:numCache>
                <c:formatCode>General</c:formatCode>
                <c:ptCount val="11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6.2614107883817427</c:v>
                </c:pt>
                <c:pt idx="9">
                  <c:v>8.2619047619047628</c:v>
                </c:pt>
                <c:pt idx="10">
                  <c:v>7.1234042553191479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_GraphData!$AJ$2:$AJ$11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_GraphData!$AF$2:$AF$9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</c:numCache>
            </c:numRef>
          </c:xVal>
          <c:yVal>
            <c:numRef>
              <c:f>_GraphData!$AG$2:$AG$9</c:f>
              <c:numCache>
                <c:formatCode>General</c:formatCode>
                <c:ptCount val="8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89.121433107739648</c:v>
                </c:pt>
                <c:pt idx="7">
                  <c:v>101.26441372819251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_GraphData!$H$2:$H$17</c:f>
              <c:numCache>
                <c:formatCode>General</c:formatCode>
                <c:ptCount val="16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0.84199999999999997</c:v>
                </c:pt>
                <c:pt idx="12">
                  <c:v>0.77200000000000002</c:v>
                </c:pt>
                <c:pt idx="13">
                  <c:v>0.79900000000000004</c:v>
                </c:pt>
                <c:pt idx="14">
                  <c:v>0.79400000000000004</c:v>
                </c:pt>
                <c:pt idx="15">
                  <c:v>0.79900000000000004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A6-496C-8BA8-D7853A84D068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_GraphData!$I$2:$I$17</c:f>
              <c:numCache>
                <c:formatCode>General</c:formatCode>
                <c:ptCount val="16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2.117</c:v>
                </c:pt>
                <c:pt idx="10">
                  <c:v>2.1789999999999998</c:v>
                </c:pt>
                <c:pt idx="11">
                  <c:v>1.99</c:v>
                </c:pt>
                <c:pt idx="12">
                  <c:v>1.9770000000000001</c:v>
                </c:pt>
                <c:pt idx="13">
                  <c:v>1.9790000000000001</c:v>
                </c:pt>
                <c:pt idx="15">
                  <c:v>1.9750000000000001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A6-496C-8BA8-D7853A84D068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_GraphData!$G$2:$G$17</c:f>
              <c:numCache>
                <c:formatCode>m/d/yyyy</c:formatCode>
                <c:ptCount val="1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46175</c:v>
                </c:pt>
                <c:pt idx="12">
                  <c:v>46177</c:v>
                </c:pt>
                <c:pt idx="13">
                  <c:v>46182</c:v>
                </c:pt>
                <c:pt idx="14">
                  <c:v>46185</c:v>
                </c:pt>
                <c:pt idx="15">
                  <c:v>46189</c:v>
                </c:pt>
              </c:numCache>
            </c:numRef>
          </c:cat>
          <c:val>
            <c:numRef>
              <c:f>_GraphData!$J$2:$J$17</c:f>
              <c:numCache>
                <c:formatCode>General</c:formatCode>
                <c:ptCount val="16"/>
                <c:pt idx="10">
                  <c:v>2.0990000000000002</c:v>
                </c:pt>
                <c:pt idx="11">
                  <c:v>2.1230000000000002</c:v>
                </c:pt>
                <c:pt idx="12">
                  <c:v>1.9650000000000001</c:v>
                </c:pt>
                <c:pt idx="13">
                  <c:v>1.9670000000000001</c:v>
                </c:pt>
                <c:pt idx="15">
                  <c:v>1.885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A6-496C-8BA8-D7853A84D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729711"/>
        <c:axId val="1473766399"/>
      </c:lineChart>
      <c:dateAx>
        <c:axId val="147072971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73766399"/>
        <c:crosses val="autoZero"/>
        <c:auto val="1"/>
        <c:lblOffset val="100"/>
        <c:baseTimeUnit val="days"/>
      </c:dateAx>
      <c:valAx>
        <c:axId val="147376639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7072971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_GraphData!$BC$2:$BC$15</c:f>
              <c:numCache>
                <c:formatCode>m/d/yyyy</c:formatCode>
                <c:ptCount val="14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</c:numCache>
            </c:numRef>
          </c:cat>
          <c:val>
            <c:numRef>
              <c:f>_GraphData!$BD$2:$BD$15</c:f>
              <c:numCache>
                <c:formatCode>General</c:formatCode>
                <c:ptCount val="14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7E-424B-8A4F-B8C6DABA7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935999"/>
        <c:axId val="1472935519"/>
      </c:lineChart>
      <c:dateAx>
        <c:axId val="147293599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72935519"/>
        <c:crosses val="autoZero"/>
        <c:auto val="1"/>
        <c:lblOffset val="100"/>
        <c:baseTimeUnit val="days"/>
      </c:dateAx>
      <c:valAx>
        <c:axId val="147293551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7293599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0E3E2F-825B-374A-553B-7AFE149AD55C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6025" name="gVeh">
          <a:extLst>
            <a:ext uri="{FF2B5EF4-FFF2-40B4-BE49-F238E27FC236}">
              <a16:creationId xmlns:a16="http://schemas.microsoft.com/office/drawing/2014/main" id="{198FF446-1B5B-267E-86E3-871F0ADFA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6" name="gPrice">
          <a:extLst>
            <a:ext uri="{FF2B5EF4-FFF2-40B4-BE49-F238E27FC236}">
              <a16:creationId xmlns:a16="http://schemas.microsoft.com/office/drawing/2014/main" id="{B9A51041-F05B-9DF6-614F-966012001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57" name="gConso">
          <a:extLst>
            <a:ext uri="{FF2B5EF4-FFF2-40B4-BE49-F238E27FC236}">
              <a16:creationId xmlns:a16="http://schemas.microsoft.com/office/drawing/2014/main" id="{D2860EDF-8F72-636D-EA85-C3283E722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62" name="dash_banner">
          <a:extLst>
            <a:ext uri="{FF2B5EF4-FFF2-40B4-BE49-F238E27FC236}">
              <a16:creationId xmlns:a16="http://schemas.microsoft.com/office/drawing/2014/main" id="{DA8793ED-D2B6-83B7-CEF2-C3501A3EC5E3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63" name="dash_title">
          <a:extLst>
            <a:ext uri="{FF2B5EF4-FFF2-40B4-BE49-F238E27FC236}">
              <a16:creationId xmlns:a16="http://schemas.microsoft.com/office/drawing/2014/main" id="{3C2E3AF6-00AF-AEBA-5DC5-0B789CCC742D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9984" name="dash_subtitle">
          <a:extLst>
            <a:ext uri="{FF2B5EF4-FFF2-40B4-BE49-F238E27FC236}">
              <a16:creationId xmlns:a16="http://schemas.microsoft.com/office/drawing/2014/main" id="{A570D16B-620A-3D70-2005-DD96E17532D2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9986" name="dash_btn" descr="Actualiser">
          <a:extLst>
            <a:ext uri="{FF2B5EF4-FFF2-40B4-BE49-F238E27FC236}">
              <a16:creationId xmlns:a16="http://schemas.microsoft.com/office/drawing/2014/main" id="{E6223709-5062-6600-4C4D-79B03D5D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9987" name="dash_meta_params">
          <a:extLst>
            <a:ext uri="{FF2B5EF4-FFF2-40B4-BE49-F238E27FC236}">
              <a16:creationId xmlns:a16="http://schemas.microsoft.com/office/drawing/2014/main" id="{4954FC3B-25F0-BE79-0F83-3DBFBAE92AD9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17/06 20:59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9988" name="dash_btnlbl_0">
          <a:extLst>
            <a:ext uri="{FF2B5EF4-FFF2-40B4-BE49-F238E27FC236}">
              <a16:creationId xmlns:a16="http://schemas.microsoft.com/office/drawing/2014/main" id="{2649941F-6F10-8557-AD1C-626B5B09757E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9989" name="dash_btnlbl_1">
          <a:extLst>
            <a:ext uri="{FF2B5EF4-FFF2-40B4-BE49-F238E27FC236}">
              <a16:creationId xmlns:a16="http://schemas.microsoft.com/office/drawing/2014/main" id="{D178F322-C5BF-0C5A-8C70-574DFF174D87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9990" name="dash_btnlbl_2">
          <a:extLst>
            <a:ext uri="{FF2B5EF4-FFF2-40B4-BE49-F238E27FC236}">
              <a16:creationId xmlns:a16="http://schemas.microsoft.com/office/drawing/2014/main" id="{6D270005-F135-3B9D-1B5E-00E72BB9DEFA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9991" name="dash_kpi">
          <a:extLst>
            <a:ext uri="{FF2B5EF4-FFF2-40B4-BE49-F238E27FC236}">
              <a16:creationId xmlns:a16="http://schemas.microsoft.com/office/drawing/2014/main" id="{67839A38-1D54-07EF-409D-62AA39E5C2EC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9992" name="dash_kpibar">
          <a:extLst>
            <a:ext uri="{FF2B5EF4-FFF2-40B4-BE49-F238E27FC236}">
              <a16:creationId xmlns:a16="http://schemas.microsoft.com/office/drawing/2014/main" id="{4FD5A5F9-4380-02E0-E6FC-18752FD223E2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9993" name="dash_kpilabel">
          <a:extLst>
            <a:ext uri="{FF2B5EF4-FFF2-40B4-BE49-F238E27FC236}">
              <a16:creationId xmlns:a16="http://schemas.microsoft.com/office/drawing/2014/main" id="{E824E650-191F-4C0F-A175-049F48ABEA58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9994" name="dash_kpivalue">
          <a:extLst>
            <a:ext uri="{FF2B5EF4-FFF2-40B4-BE49-F238E27FC236}">
              <a16:creationId xmlns:a16="http://schemas.microsoft.com/office/drawing/2014/main" id="{162FC3D4-11C7-0810-CC41-2105A925226E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9995" name="dash_kpiunit">
          <a:extLst>
            <a:ext uri="{FF2B5EF4-FFF2-40B4-BE49-F238E27FC236}">
              <a16:creationId xmlns:a16="http://schemas.microsoft.com/office/drawing/2014/main" id="{9AE1A2E0-60B6-564B-47BD-D052440D2273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9996" name="dash_kpi">
          <a:extLst>
            <a:ext uri="{FF2B5EF4-FFF2-40B4-BE49-F238E27FC236}">
              <a16:creationId xmlns:a16="http://schemas.microsoft.com/office/drawing/2014/main" id="{DF51024A-AB31-24EB-4C24-5187111AE6D1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9997" name="dash_kpibar">
          <a:extLst>
            <a:ext uri="{FF2B5EF4-FFF2-40B4-BE49-F238E27FC236}">
              <a16:creationId xmlns:a16="http://schemas.microsoft.com/office/drawing/2014/main" id="{8ABF34C2-2621-B7BC-7537-F404E46FD3B2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9998" name="dash_kpilabel">
          <a:extLst>
            <a:ext uri="{FF2B5EF4-FFF2-40B4-BE49-F238E27FC236}">
              <a16:creationId xmlns:a16="http://schemas.microsoft.com/office/drawing/2014/main" id="{6F05D28D-AA1C-E5F1-032A-DEDB0544937B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9999" name="dash_kpivalue">
          <a:extLst>
            <a:ext uri="{FF2B5EF4-FFF2-40B4-BE49-F238E27FC236}">
              <a16:creationId xmlns:a16="http://schemas.microsoft.com/office/drawing/2014/main" id="{A1FA46ED-CDF9-09ED-A919-63373970FB15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00" name="dash_kpiunit">
          <a:extLst>
            <a:ext uri="{FF2B5EF4-FFF2-40B4-BE49-F238E27FC236}">
              <a16:creationId xmlns:a16="http://schemas.microsoft.com/office/drawing/2014/main" id="{62B430A4-B083-41C7-520A-8217F58DDC1A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01" name="dash_kpi">
          <a:extLst>
            <a:ext uri="{FF2B5EF4-FFF2-40B4-BE49-F238E27FC236}">
              <a16:creationId xmlns:a16="http://schemas.microsoft.com/office/drawing/2014/main" id="{C2647D6A-CE69-4A38-8B1A-55EBF208C784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02" name="dash_kpibar">
          <a:extLst>
            <a:ext uri="{FF2B5EF4-FFF2-40B4-BE49-F238E27FC236}">
              <a16:creationId xmlns:a16="http://schemas.microsoft.com/office/drawing/2014/main" id="{F388ED9F-1962-51E0-BDE5-7E8CB1F80D79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10003" name="dash_kpilabel">
          <a:extLst>
            <a:ext uri="{FF2B5EF4-FFF2-40B4-BE49-F238E27FC236}">
              <a16:creationId xmlns:a16="http://schemas.microsoft.com/office/drawing/2014/main" id="{AB80D28A-04FF-9512-180D-5572445E0F2D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10004" name="dash_kpivalue">
          <a:extLst>
            <a:ext uri="{FF2B5EF4-FFF2-40B4-BE49-F238E27FC236}">
              <a16:creationId xmlns:a16="http://schemas.microsoft.com/office/drawing/2014/main" id="{DF9A57F6-0F0A-F283-4E92-E8002359836F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-101 €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10005" name="dash_kpiunit">
          <a:extLst>
            <a:ext uri="{FF2B5EF4-FFF2-40B4-BE49-F238E27FC236}">
              <a16:creationId xmlns:a16="http://schemas.microsoft.com/office/drawing/2014/main" id="{0C398972-0709-6C7B-BFF1-3D9E7D6C05D9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06" name="dash_kpi">
          <a:extLst>
            <a:ext uri="{FF2B5EF4-FFF2-40B4-BE49-F238E27FC236}">
              <a16:creationId xmlns:a16="http://schemas.microsoft.com/office/drawing/2014/main" id="{53E5E66C-BB72-178A-4BAF-98FC6B71EF99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07" name="dash_kpibar">
          <a:extLst>
            <a:ext uri="{FF2B5EF4-FFF2-40B4-BE49-F238E27FC236}">
              <a16:creationId xmlns:a16="http://schemas.microsoft.com/office/drawing/2014/main" id="{F092D328-92F6-F407-CDA2-0636D0A45CBA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08" name="dash_kpilabel">
          <a:extLst>
            <a:ext uri="{FF2B5EF4-FFF2-40B4-BE49-F238E27FC236}">
              <a16:creationId xmlns:a16="http://schemas.microsoft.com/office/drawing/2014/main" id="{E8605B75-69DB-D788-6D03-7AB4858B53A2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09" name="dash_kpivalue">
          <a:extLst>
            <a:ext uri="{FF2B5EF4-FFF2-40B4-BE49-F238E27FC236}">
              <a16:creationId xmlns:a16="http://schemas.microsoft.com/office/drawing/2014/main" id="{0CBC4F73-660C-4E39-C6C9-9501D3C4E4C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10" name="dash_kpiunit">
          <a:extLst>
            <a:ext uri="{FF2B5EF4-FFF2-40B4-BE49-F238E27FC236}">
              <a16:creationId xmlns:a16="http://schemas.microsoft.com/office/drawing/2014/main" id="{9207B6C4-BEDB-29E3-B6E9-13F7E9AFDBAD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11" name="dash_meta">
          <a:extLst>
            <a:ext uri="{FF2B5EF4-FFF2-40B4-BE49-F238E27FC236}">
              <a16:creationId xmlns:a16="http://schemas.microsoft.com/office/drawing/2014/main" id="{A5EBFB4F-6262-CCBF-7704-E4EBC20A8648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12" name="dash_metatxt">
          <a:extLst>
            <a:ext uri="{FF2B5EF4-FFF2-40B4-BE49-F238E27FC236}">
              <a16:creationId xmlns:a16="http://schemas.microsoft.com/office/drawing/2014/main" id="{F390A35C-0979-A489-166B-8D23B229AF56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13" name="dash_meta">
          <a:extLst>
            <a:ext uri="{FF2B5EF4-FFF2-40B4-BE49-F238E27FC236}">
              <a16:creationId xmlns:a16="http://schemas.microsoft.com/office/drawing/2014/main" id="{AECE71AF-33B7-AE56-6772-BC2B998FF487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14" name="dash_metatxt">
          <a:extLst>
            <a:ext uri="{FF2B5EF4-FFF2-40B4-BE49-F238E27FC236}">
              <a16:creationId xmlns:a16="http://schemas.microsoft.com/office/drawing/2014/main" id="{6662C202-A15D-0185-AFB0-94CF7366DA0C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30" name="dash_banner">
          <a:extLst>
            <a:ext uri="{FF2B5EF4-FFF2-40B4-BE49-F238E27FC236}">
              <a16:creationId xmlns:a16="http://schemas.microsoft.com/office/drawing/2014/main" id="{DDFD1FB1-CE6E-3FE5-A464-4E5939EFDC62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31" name="dash_title">
          <a:extLst>
            <a:ext uri="{FF2B5EF4-FFF2-40B4-BE49-F238E27FC236}">
              <a16:creationId xmlns:a16="http://schemas.microsoft.com/office/drawing/2014/main" id="{C3092C6E-27A7-8D8E-9A81-F4E8227A76A4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32" name="dash_subtitle">
          <a:extLst>
            <a:ext uri="{FF2B5EF4-FFF2-40B4-BE49-F238E27FC236}">
              <a16:creationId xmlns:a16="http://schemas.microsoft.com/office/drawing/2014/main" id="{BC5F11D6-7F22-9344-47E1-159FC2211D5B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34" name="dash_btn" descr="Actualiser">
          <a:extLst>
            <a:ext uri="{FF2B5EF4-FFF2-40B4-BE49-F238E27FC236}">
              <a16:creationId xmlns:a16="http://schemas.microsoft.com/office/drawing/2014/main" id="{997815E6-1477-F49B-8585-FE1590B50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35" name="dash_meta_params">
          <a:extLst>
            <a:ext uri="{FF2B5EF4-FFF2-40B4-BE49-F238E27FC236}">
              <a16:creationId xmlns:a16="http://schemas.microsoft.com/office/drawing/2014/main" id="{DFA61EDF-5A3D-6204-A024-FEB9B6CBA6A7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17/06 20:59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36" name="dash_btnlbl_0">
          <a:extLst>
            <a:ext uri="{FF2B5EF4-FFF2-40B4-BE49-F238E27FC236}">
              <a16:creationId xmlns:a16="http://schemas.microsoft.com/office/drawing/2014/main" id="{B4CE9A64-E4F2-76CF-8F12-B76686442B6D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37" name="dash_btnlbl_1">
          <a:extLst>
            <a:ext uri="{FF2B5EF4-FFF2-40B4-BE49-F238E27FC236}">
              <a16:creationId xmlns:a16="http://schemas.microsoft.com/office/drawing/2014/main" id="{253D48A6-D152-32FE-E3FC-0B2CDB1333FB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038" name="dash_btnlbl_2">
          <a:extLst>
            <a:ext uri="{FF2B5EF4-FFF2-40B4-BE49-F238E27FC236}">
              <a16:creationId xmlns:a16="http://schemas.microsoft.com/office/drawing/2014/main" id="{EA832EE3-EF65-541E-AFE8-B6266DDA6F3B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039" name="dash_kpi">
          <a:extLst>
            <a:ext uri="{FF2B5EF4-FFF2-40B4-BE49-F238E27FC236}">
              <a16:creationId xmlns:a16="http://schemas.microsoft.com/office/drawing/2014/main" id="{62E99D50-97DD-7AAC-1A87-56D0F5425CFE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040" name="dash_kpibar">
          <a:extLst>
            <a:ext uri="{FF2B5EF4-FFF2-40B4-BE49-F238E27FC236}">
              <a16:creationId xmlns:a16="http://schemas.microsoft.com/office/drawing/2014/main" id="{01294928-A969-B67F-C601-D7BD0F501167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41" name="dash_kpilabel">
          <a:extLst>
            <a:ext uri="{FF2B5EF4-FFF2-40B4-BE49-F238E27FC236}">
              <a16:creationId xmlns:a16="http://schemas.microsoft.com/office/drawing/2014/main" id="{09B011E3-CE75-48F0-1D30-4899253122EC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42" name="dash_kpivalue">
          <a:extLst>
            <a:ext uri="{FF2B5EF4-FFF2-40B4-BE49-F238E27FC236}">
              <a16:creationId xmlns:a16="http://schemas.microsoft.com/office/drawing/2014/main" id="{6B92BCF7-00E7-6997-E675-4E3F03ECD7CD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43" name="dash_kpiunit">
          <a:extLst>
            <a:ext uri="{FF2B5EF4-FFF2-40B4-BE49-F238E27FC236}">
              <a16:creationId xmlns:a16="http://schemas.microsoft.com/office/drawing/2014/main" id="{FC783786-C98B-25CD-B9CC-DBF57D947180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044" name="dash_kpi">
          <a:extLst>
            <a:ext uri="{FF2B5EF4-FFF2-40B4-BE49-F238E27FC236}">
              <a16:creationId xmlns:a16="http://schemas.microsoft.com/office/drawing/2014/main" id="{289FD730-C96C-46E2-5CA9-216FA1AF5A25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45" name="dash_kpibar">
          <a:extLst>
            <a:ext uri="{FF2B5EF4-FFF2-40B4-BE49-F238E27FC236}">
              <a16:creationId xmlns:a16="http://schemas.microsoft.com/office/drawing/2014/main" id="{8B1C1871-4455-CB77-5850-C84C63AC70C3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46" name="dash_kpilabel">
          <a:extLst>
            <a:ext uri="{FF2B5EF4-FFF2-40B4-BE49-F238E27FC236}">
              <a16:creationId xmlns:a16="http://schemas.microsoft.com/office/drawing/2014/main" id="{435D9107-32F2-C0BA-7426-C13C579AF113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47" name="dash_kpivalue">
          <a:extLst>
            <a:ext uri="{FF2B5EF4-FFF2-40B4-BE49-F238E27FC236}">
              <a16:creationId xmlns:a16="http://schemas.microsoft.com/office/drawing/2014/main" id="{29EB49FB-7C1B-7525-1A58-72BE7D340F8B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6016" name="dash_kpiunit">
          <a:extLst>
            <a:ext uri="{FF2B5EF4-FFF2-40B4-BE49-F238E27FC236}">
              <a16:creationId xmlns:a16="http://schemas.microsoft.com/office/drawing/2014/main" id="{A1DBB8C7-A65A-8A7B-2BCD-101703B4C93B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6017" name="dash_kpi">
          <a:extLst>
            <a:ext uri="{FF2B5EF4-FFF2-40B4-BE49-F238E27FC236}">
              <a16:creationId xmlns:a16="http://schemas.microsoft.com/office/drawing/2014/main" id="{C4641D93-27D1-83D9-AA77-5409702ED649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6018" name="dash_kpibar">
          <a:extLst>
            <a:ext uri="{FF2B5EF4-FFF2-40B4-BE49-F238E27FC236}">
              <a16:creationId xmlns:a16="http://schemas.microsoft.com/office/drawing/2014/main" id="{D5937E9B-3707-7083-7B55-E00397B48E72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6019" name="dash_kpilabel">
          <a:extLst>
            <a:ext uri="{FF2B5EF4-FFF2-40B4-BE49-F238E27FC236}">
              <a16:creationId xmlns:a16="http://schemas.microsoft.com/office/drawing/2014/main" id="{87886981-264B-5C47-AB00-B4C790B82252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6020" name="dash_kpivalue">
          <a:extLst>
            <a:ext uri="{FF2B5EF4-FFF2-40B4-BE49-F238E27FC236}">
              <a16:creationId xmlns:a16="http://schemas.microsoft.com/office/drawing/2014/main" id="{2D1C92CA-770C-FE14-CC7B-364A7F83CB6A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-101 €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6021" name="dash_kpiunit">
          <a:extLst>
            <a:ext uri="{FF2B5EF4-FFF2-40B4-BE49-F238E27FC236}">
              <a16:creationId xmlns:a16="http://schemas.microsoft.com/office/drawing/2014/main" id="{A47CF35F-2479-0BDC-C8C3-735DB1A7AB01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6022" name="dash_kpi">
          <a:extLst>
            <a:ext uri="{FF2B5EF4-FFF2-40B4-BE49-F238E27FC236}">
              <a16:creationId xmlns:a16="http://schemas.microsoft.com/office/drawing/2014/main" id="{4E31B4D1-9174-82BB-4F35-6C32E5F167D5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6023" name="dash_kpibar">
          <a:extLst>
            <a:ext uri="{FF2B5EF4-FFF2-40B4-BE49-F238E27FC236}">
              <a16:creationId xmlns:a16="http://schemas.microsoft.com/office/drawing/2014/main" id="{61EBD269-9A87-64BF-5DA9-32A17DF4CD7C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6024" name="dash_kpilabel">
          <a:extLst>
            <a:ext uri="{FF2B5EF4-FFF2-40B4-BE49-F238E27FC236}">
              <a16:creationId xmlns:a16="http://schemas.microsoft.com/office/drawing/2014/main" id="{AB7D886C-4CED-B1E3-3F42-6C25C4D29A01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6026" name="dash_kpivalue">
          <a:extLst>
            <a:ext uri="{FF2B5EF4-FFF2-40B4-BE49-F238E27FC236}">
              <a16:creationId xmlns:a16="http://schemas.microsoft.com/office/drawing/2014/main" id="{09EAD023-01FD-BAA1-00DE-C5AAC6E76E1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6027" name="dash_kpiunit">
          <a:extLst>
            <a:ext uri="{FF2B5EF4-FFF2-40B4-BE49-F238E27FC236}">
              <a16:creationId xmlns:a16="http://schemas.microsoft.com/office/drawing/2014/main" id="{7DF85604-00C9-C67F-4E14-E582236D8955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6029" name="dash_meta">
          <a:extLst>
            <a:ext uri="{FF2B5EF4-FFF2-40B4-BE49-F238E27FC236}">
              <a16:creationId xmlns:a16="http://schemas.microsoft.com/office/drawing/2014/main" id="{30C5A3FA-87FD-76AC-992F-C22932258774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6030" name="dash_metatxt">
          <a:extLst>
            <a:ext uri="{FF2B5EF4-FFF2-40B4-BE49-F238E27FC236}">
              <a16:creationId xmlns:a16="http://schemas.microsoft.com/office/drawing/2014/main" id="{DCD8ADA3-028A-4964-550D-47A307CA7336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6031" name="dash_meta">
          <a:extLst>
            <a:ext uri="{FF2B5EF4-FFF2-40B4-BE49-F238E27FC236}">
              <a16:creationId xmlns:a16="http://schemas.microsoft.com/office/drawing/2014/main" id="{28B26465-8566-9032-2840-B29371E1F5D0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6032" name="dash_metatxt">
          <a:extLst>
            <a:ext uri="{FF2B5EF4-FFF2-40B4-BE49-F238E27FC236}">
              <a16:creationId xmlns:a16="http://schemas.microsoft.com/office/drawing/2014/main" id="{3EEE9C6E-63C2-12CD-2B8E-178F8E7C10B7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59" name="btnRecreerGraph" descr="Recreer les graphiques">
          <a:extLst>
            <a:ext uri="{FF2B5EF4-FFF2-40B4-BE49-F238E27FC236}">
              <a16:creationId xmlns:a16="http://schemas.microsoft.com/office/drawing/2014/main" id="{225AE6CA-55A3-DF6F-06BA-F14A54B79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61" name="btnExportGraph" descr="Exporter en PDF">
          <a:extLst>
            <a:ext uri="{FF2B5EF4-FFF2-40B4-BE49-F238E27FC236}">
              <a16:creationId xmlns:a16="http://schemas.microsoft.com/office/drawing/2014/main" id="{C52C19B9-3FAE-59A1-25B5-00C3C144E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243114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0.874745370369" createdVersion="3" refreshedVersion="8" minRefreshableVersion="3" recordCount="20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6T02:00:00" count="16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2:00:00"/>
        <d v="2026-06-12T02:00:00"/>
        <d v="2026-06-16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52" name="Date">
      <autoFilter ref="A1">
        <filterColumn colId="0">
          <customFilters and="1">
            <customFilter operator="greaterThanOrEqual" val="46131"/>
            <customFilter operator="lessThanOrEqual" val="4618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0">
    <queryTableFields count="16">
      <queryTableField id="5" name="Horodatage" tableColumnId="1"/>
      <queryTableField id="2" name="Date" tableColumnId="2"/>
      <queryTableField id="3" name="Type" tableColumnId="3"/>
      <queryTableField id="6" name="Km" tableColumnId="4"/>
      <queryTableField id="7" name="Litres" tableColumnId="5"/>
      <queryTableField id="8" name="PrixL" tableColumnId="6"/>
      <queryTableField id="9" name="Station essence" tableColumnId="7"/>
      <queryTableField id="10" name="Vehicule" tableColumnId="8"/>
      <queryTableField id="11" name="E85 station" tableColumnId="9"/>
      <queryTableField id="12" name="SP98 station" tableColumnId="10"/>
      <queryTableField id="13" name="SP95 station" tableColumnId="11"/>
      <queryTableField id="14" name="E10 station" tableColumnId="12"/>
      <queryTableField id="15" name="Gazole station" tableColumnId="13"/>
      <queryTableField id="16" name="GPLc station" tableColumnId="14"/>
      <queryTableField id="17" name="sync_id" tableColumnId="15"/>
      <queryTableField id="18" name="Photo ticket" tableColumnId="1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B30A986-89D5-4BC3-B958-C30810B17E14}" name="DonneesExternes_1" displayName="DonneesExternes_1" ref="A1:Y17" totalsRowShown="0">
  <autoFilter ref="A1:Y17" xr:uid="{8B30A986-89D5-4BC3-B958-C30810B17E14}"/>
  <tableColumns count="25">
    <tableColumn id="1" xr3:uid="{BADA399B-859B-4FCB-8660-E15F9772FA5E}" name="Horodatage" dataDxfId="2"/>
    <tableColumn id="2" xr3:uid="{A9A4B436-734D-47A5-B804-614D94D9073E}" name="Date" dataDxfId="1"/>
    <tableColumn id="3" xr3:uid="{F60BF08A-FB9E-43CB-B792-4A698E3D3350}" name="Type"/>
    <tableColumn id="4" xr3:uid="{223DC072-8799-4E7C-A117-F9CCA9FF01F2}" name="Km compteur"/>
    <tableColumn id="5" xr3:uid="{A760E188-A882-4888-8262-B3691E52125B}" name="Nb. Litres"/>
    <tableColumn id="6" xr3:uid="{4ABECE04-FDC1-438A-BEDC-C1865AE57438}" name="Prix €/L"/>
    <tableColumn id="7" xr3:uid="{2C6AC97E-704B-4C7F-96D7-20901EFE34AA}" name="Station essence"/>
    <tableColumn id="8" xr3:uid="{04BCE895-7F31-4914-A0D6-D6EAFB59B5FE}" name="Véhicule"/>
    <tableColumn id="9" xr3:uid="{DB7E20B4-E535-4A98-BBE2-5ACAD54FAF51}" name="E85 station (€/L)"/>
    <tableColumn id="10" xr3:uid="{E5F30AAB-8E06-480D-A312-1C2B05C876BA}" name="SP98 station (€/L)"/>
    <tableColumn id="11" xr3:uid="{AFB967CE-2436-4DE9-AF6C-88CA411BCE1C}" name="SP95 station (€/L)"/>
    <tableColumn id="12" xr3:uid="{7DE07A97-C42F-44F4-9339-7C1B2E550BB6}" name="E10 station (€/L)"/>
    <tableColumn id="13" xr3:uid="{3ECA14D3-DCF2-4C08-90DD-D82A53DE81CC}" name="Gazole station (€/L)"/>
    <tableColumn id="14" xr3:uid="{4DDEBDFF-7698-4EC8-9E73-3CDC6C9C5D1E}" name="GPLc station (€/L)"/>
    <tableColumn id="15" xr3:uid="{204E37B0-E9F3-4C85-A782-B06BAA013015}" name="sync_id"/>
    <tableColumn id="16" xr3:uid="{19116A1A-FC95-4D9E-8249-1990CC69BFA1}" name="Photo ticket"/>
    <tableColumn id="17" xr3:uid="{D683B804-7937-4284-81D7-2036388D7B28}" name="Modifié_le" dataDxfId="0"/>
    <tableColumn id="18" xr3:uid="{F0BA61D9-BFCF-42CA-AF57-511FB99898BD}" name="Supprimé"/>
    <tableColumn id="19" xr3:uid="{489F0DD0-1453-4FF4-A7AB-4756FF618EEF}" name="Email"/>
    <tableColumn id="20" xr3:uid="{9FD28969-7D1E-43DD-9161-928F11F04988}" name="Colonne1"/>
    <tableColumn id="21" xr3:uid="{91520F70-3781-4F4C-BFF3-B680F4729409}" name="Colonne2"/>
    <tableColumn id="22" xr3:uid="{2D564DE5-6511-4AC5-A628-AB24701E8776}" name="Colonne3"/>
    <tableColumn id="23" xr3:uid="{74345496-D21C-4DC9-8A3D-F648BF1E933F}" name="Colonne4"/>
    <tableColumn id="24" xr3:uid="{953BB32E-2A8C-4665-8064-F5680089DC10}" name="Colonne5"/>
    <tableColumn id="25" xr3:uid="{BB1A1771-3899-49BD-AE87-4EA52AC7738B}" name="Colonne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2" totalsRowShown="0" headerRowDxfId="92" dataDxfId="90" headerRowBorderDxfId="91" tableBorderDxfId="89" totalsRowBorderDxfId="88">
  <autoFilter ref="A16:O32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2" dataDxfId="71" tableBorderDxfId="70">
  <autoFilter ref="A2:H49" xr:uid="{4B13ACF1-9E76-44A1-84A1-C8C70C93A119}"/>
  <tableColumns count="8">
    <tableColumn id="1" xr3:uid="{01C4795D-7F90-4187-8F7D-4B955E58B561}" name="Station" dataDxfId="69"/>
    <tableColumn id="2" xr3:uid="{B0BD8755-4307-4CA1-9209-9FF7823D1B69}" name="E85 (€/L)" dataDxfId="68"/>
    <tableColumn id="3" xr3:uid="{41FBD604-14D9-46E1-AE49-B7EBA62DE3A2}" name="SP98 (€/L)" dataDxfId="67"/>
    <tableColumn id="4" xr3:uid="{E9C56BA9-AB0C-4FD1-BA9C-4655A5772FA0}" name="GAZOLE (€/L)" dataDxfId="66"/>
    <tableColumn id="5" xr3:uid="{B7189111-AB02-4BEA-8CEC-C3F9E208917B}" name="SP95 (€/L)" dataDxfId="65"/>
    <tableColumn id="6" xr3:uid="{37E68807-3130-4FB5-BE72-10A7A7EC206B}" name="E10 (€/L)" dataDxfId="64"/>
    <tableColumn id="7" xr3:uid="{298BB6B8-B031-47E3-8FC3-0A45C44C2666}" name="GPLc (€/L)" dataDxfId="63"/>
    <tableColumn id="8" xr3:uid="{A6E6DABF-63F6-45B4-BBD7-BAE100BD7B00}" name="Maj le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1" dataDxfId="60">
  <autoFilter ref="B13:J28" xr:uid="{B6CCC06A-CFFA-41AD-A844-E44909F6670F}"/>
  <tableColumns count="9">
    <tableColumn id="1" xr3:uid="{E73DD7FF-D3BB-417F-B9D9-FB48D9853791}" name="Date" dataDxfId="59"/>
    <tableColumn id="2" xr3:uid="{D3750856-3372-4B00-933B-F913A61DC18C}" name="Type" dataDxfId="58"/>
    <tableColumn id="3" xr3:uid="{982322EB-51FB-452C-88E3-A18767F52451}" name="Km" dataDxfId="57"/>
    <tableColumn id="4" xr3:uid="{DDEF5F29-1043-45C6-9A53-6B9E102F0773}" name="Litres" dataDxfId="56"/>
    <tableColumn id="5" xr3:uid="{492C498F-2EBC-455C-A0FD-959DB8A9BC68}" name="Prix EUR/L" dataDxfId="55"/>
    <tableColumn id="6" xr3:uid="{392168E0-E71C-4E5F-9181-6CC1AFA48618}" name="Cout EUR" dataDxfId="54"/>
    <tableColumn id="7" xr3:uid="{B2A4E2DB-8967-4A61-A6B0-19752E0E8D1E}" name="Station" dataDxfId="53"/>
    <tableColumn id="8" xr3:uid="{78F6EBBB-5108-4D09-B9A4-2F81DA51BF4A}" name="Vehicule" dataDxfId="52"/>
    <tableColumn id="9" xr3:uid="{94C5F5FB-3981-43C2-A6EB-EEE4FA28AC88}" name="Ticket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8" tableType="queryTable" totalsRowShown="0" headerRowDxfId="48" dataDxfId="47">
  <autoFilter ref="A2:Q18" xr:uid="{74CBBEF5-DAC6-4FFF-B9BF-F912C02B05A8}"/>
  <sortState xmlns:xlrd2="http://schemas.microsoft.com/office/spreadsheetml/2017/richdata2" ref="A3:Q15">
    <sortCondition ref="B2:B13"/>
  </sortState>
  <tableColumns count="17">
    <tableColumn id="1" xr3:uid="{D1245828-BB9F-457F-9D89-03E146E97A20}" uniqueName="1" name="Horodatage" queryTableFieldId="1" dataDxfId="15"/>
    <tableColumn id="2" xr3:uid="{6AFDA1AD-8B7E-4056-B820-4B105507BC22}" uniqueName="2" name="Date" queryTableFieldId="2" dataDxfId="13"/>
    <tableColumn id="3" xr3:uid="{0E3159AD-DEC3-4CB0-8263-673EE4364DE4}" uniqueName="3" name="Type" queryTableFieldId="3" dataDxfId="14"/>
    <tableColumn id="4" xr3:uid="{9CA1100B-4402-4A99-881C-A70EA8E0EBA0}" uniqueName="4" name="Km" queryTableFieldId="4" dataDxfId="46"/>
    <tableColumn id="5" xr3:uid="{3DC79D37-A57D-45A6-B68B-28F91AE90D1B}" uniqueName="5" name="Litres" queryTableFieldId="5" dataDxfId="45"/>
    <tableColumn id="6" xr3:uid="{E20F9B47-933F-4695-AC5B-7BFCB43AA70B}" uniqueName="6" name="PrixL" queryTableFieldId="6" dataDxfId="44"/>
    <tableColumn id="8" xr3:uid="{1810D7F1-75C0-4692-B633-9344880F4391}" uniqueName="8" name="Station essence" queryTableFieldId="8" dataDxfId="43"/>
    <tableColumn id="9" xr3:uid="{B958E2B1-5DEB-4CEF-B30E-3537BD55A8E8}" uniqueName="9" name="Vehicule" queryTableFieldId="9" dataDxfId="42"/>
    <tableColumn id="10" xr3:uid="{7955E5A1-C834-43AD-B7C1-739EA1C9FB0B}" uniqueName="10" name="E85 station" queryTableFieldId="10" dataDxfId="41"/>
    <tableColumn id="11" xr3:uid="{168A26EB-A626-4924-B067-7D0EE30B248F}" uniqueName="11" name="SP98 station" queryTableFieldId="11" dataDxfId="40"/>
    <tableColumn id="12" xr3:uid="{18AADF40-972E-454B-9FD3-FD2D10CCF4B9}" uniqueName="12" name="SP95 station" queryTableFieldId="12" dataDxfId="39"/>
    <tableColumn id="13" xr3:uid="{A1195D38-1809-462B-9D20-AE18F43CBC4B}" uniqueName="13" name="E10 station" queryTableFieldId="13" dataDxfId="38"/>
    <tableColumn id="14" xr3:uid="{9F059A0B-5171-4FB9-8BF4-0CBD57021E52}" uniqueName="14" name="Gazole station" queryTableFieldId="14" dataDxfId="37"/>
    <tableColumn id="15" xr3:uid="{BE30AC6F-80E2-4B6C-B72A-506C9FC60853}" uniqueName="15" name="GPLc station" queryTableFieldId="15" dataDxfId="36"/>
    <tableColumn id="17" xr3:uid="{0EA69162-CC6C-4F87-9EDF-5B650CD8B3F0}" uniqueName="17" name="sync_id" queryTableFieldId="19" dataDxfId="35"/>
    <tableColumn id="18" xr3:uid="{EAE1A852-D627-49A1-8934-4DE35E1D3155}" uniqueName="18" name="Photo ticket" queryTableFieldId="20" dataDxfId="12"/>
    <tableColumn id="7" xr3:uid="{217649AA-00FB-44C2-B916-78329111BFA4}" uniqueName="7" name="Modifie_local" queryTableFieldId="18" dataDxfId="1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P18" tableType="queryTable" totalsRowShown="0" headerRowDxfId="34" dataDxfId="33">
  <autoFilter ref="A1:P18" xr:uid="{00BC5E8E-378F-44E5-B9FC-C0A84493100F}"/>
  <sortState xmlns:xlrd2="http://schemas.microsoft.com/office/spreadsheetml/2017/richdata2" ref="A2:P18">
    <sortCondition descending="1" ref="B1:B18"/>
  </sortState>
  <tableColumns count="16">
    <tableColumn id="1" xr3:uid="{F88A2880-86A2-4D11-BFB2-AAE7D9183156}" uniqueName="1" name="Horodatage" queryTableFieldId="5" dataDxfId="10"/>
    <tableColumn id="2" xr3:uid="{4EE10007-1267-4A06-8F49-77A82A6C315A}" uniqueName="2" name="Date" queryTableFieldId="2" dataDxfId="9"/>
    <tableColumn id="3" xr3:uid="{3AF16A2E-A73D-4324-8B1A-A3D41E865182}" uniqueName="3" name="Type" queryTableFieldId="3" dataDxfId="8"/>
    <tableColumn id="4" xr3:uid="{34B1169F-20AD-4049-8CF8-66BCCF0FF80F}" uniqueName="4" name="Km" queryTableFieldId="6"/>
    <tableColumn id="5" xr3:uid="{1BB2900E-4752-4E29-85F3-D6724A810C79}" uniqueName="5" name="Litres" queryTableFieldId="7"/>
    <tableColumn id="6" xr3:uid="{F62B5A46-D3F7-43EB-9103-85F631881624}" uniqueName="6" name="PrixL" queryTableFieldId="8"/>
    <tableColumn id="7" xr3:uid="{2D82B385-62D1-43D7-809A-16515E935FEE}" uniqueName="7" name="Station essence" queryTableFieldId="9" dataDxfId="7"/>
    <tableColumn id="8" xr3:uid="{C072A0DE-C164-4B5B-98D5-4F75AB4152C7}" uniqueName="8" name="Vehicule" queryTableFieldId="10" dataDxfId="6"/>
    <tableColumn id="9" xr3:uid="{CB9692A1-86F5-4F96-8BCC-64B33BB868EB}" uniqueName="9" name="E85 station" queryTableFieldId="11"/>
    <tableColumn id="10" xr3:uid="{A37B8365-FA70-4FDF-A820-7EA79F8DD37B}" uniqueName="10" name="SP98 station" queryTableFieldId="12"/>
    <tableColumn id="11" xr3:uid="{40585C35-96BB-431D-AB47-B6535AE5433B}" uniqueName="11" name="SP95 station" queryTableFieldId="13"/>
    <tableColumn id="12" xr3:uid="{FBF51293-85A2-463D-9483-A85520704980}" uniqueName="12" name="E10 station" queryTableFieldId="14"/>
    <tableColumn id="13" xr3:uid="{FF24B43F-399F-4D18-81D0-ACA115AEFDF6}" uniqueName="13" name="Gazole station" queryTableFieldId="15"/>
    <tableColumn id="14" xr3:uid="{38AE96D0-3CD0-44AA-8620-009546E89596}" uniqueName="14" name="GPLc station" queryTableFieldId="16"/>
    <tableColumn id="15" xr3:uid="{5E5399F8-1AB5-4CA1-852E-3022A6D0E90D}" uniqueName="15" name="sync_id" queryTableFieldId="17" dataDxfId="5"/>
    <tableColumn id="16" xr3:uid="{3C10DCEC-EF0A-46CE-B7EC-DB6F335447C6}" uniqueName="16" name="Photo ticket" queryTableFieldId="18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2" dataDxfId="3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29" dataDxfId="28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6" dataDxfId="25">
  <autoFilter ref="F2:H10" xr:uid="{2387F9C1-6BD3-473B-85EC-C9DC250B205D}"/>
  <tableColumns count="3">
    <tableColumn id="1" xr3:uid="{05F36BAC-F684-472E-A29F-CFD422E3811E}" name="Parametre (cle)" dataDxfId="24"/>
    <tableColumn id="2" xr3:uid="{F281BF99-CEAF-435D-BF35-EC0F20A1CA73}" name="Valeur" dataDxfId="23"/>
    <tableColumn id="3" xr3:uid="{EB429810-D822-4B85-AE38-3B0CBA351D53}" name="Modifie_le (ms)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1" dataDxfId="20">
  <autoFilter ref="A1:D5" xr:uid="{238D2C69-1EEC-41F5-9D9B-69C1DB65C57C}"/>
  <tableColumns count="4">
    <tableColumn id="1" xr3:uid="{A7F25029-4BF7-4C04-8FCC-DE31F55D1452}" name="Station" dataDxfId="19"/>
    <tableColumn id="2" xr3:uid="{33BC0283-5027-46A6-86FF-00769FD91CB8}" name="Lat" dataDxfId="18"/>
    <tableColumn id="3" xr3:uid="{E43201E5-B5E0-42DA-A806-CF030E209FC9}" name="Lon" dataDxfId="17"/>
    <tableColumn id="4" xr3:uid="{533984FE-26FD-401B-A04A-3CDF1EA5AC6A}" name="Source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1" totalsRowShown="0">
  <autoFilter ref="A1:C21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6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3" customWidth="1"/>
    <col min="2" max="2" width="13.375" style="163" customWidth="1"/>
    <col min="3" max="3" width="43.125" style="163" customWidth="1"/>
    <col min="4" max="4" width="44" style="163" customWidth="1"/>
    <col min="5" max="5" width="30.875" style="163" customWidth="1"/>
    <col min="6" max="16384" width="11" style="163"/>
  </cols>
  <sheetData>
    <row r="1" spans="1:6" s="166" customFormat="1" x14ac:dyDescent="0.25">
      <c r="A1" s="165" t="s">
        <v>531</v>
      </c>
      <c r="B1" s="165" t="s">
        <v>0</v>
      </c>
      <c r="C1" s="165" t="s">
        <v>1</v>
      </c>
      <c r="D1" s="165" t="s">
        <v>2</v>
      </c>
      <c r="E1" s="165" t="s">
        <v>3</v>
      </c>
      <c r="F1" s="165" t="s">
        <v>4</v>
      </c>
    </row>
    <row r="2" spans="1:6" x14ac:dyDescent="0.25">
      <c r="A2" s="163">
        <v>1</v>
      </c>
      <c r="B2" s="164">
        <v>46126</v>
      </c>
      <c r="C2" s="163" t="s">
        <v>27</v>
      </c>
      <c r="D2" s="163" t="s">
        <v>28</v>
      </c>
      <c r="E2" s="163" t="s">
        <v>29</v>
      </c>
      <c r="F2" s="163" t="s">
        <v>30</v>
      </c>
    </row>
    <row r="3" spans="1:6" x14ac:dyDescent="0.25">
      <c r="A3" s="163">
        <v>2</v>
      </c>
      <c r="B3" s="164">
        <v>46126</v>
      </c>
      <c r="C3" s="163" t="s">
        <v>31</v>
      </c>
      <c r="D3" s="163" t="s">
        <v>32</v>
      </c>
      <c r="E3" s="163" t="s">
        <v>33</v>
      </c>
      <c r="F3" s="163" t="s">
        <v>34</v>
      </c>
    </row>
    <row r="4" spans="1:6" x14ac:dyDescent="0.25">
      <c r="A4" s="163">
        <v>3</v>
      </c>
      <c r="B4" s="164">
        <v>46126</v>
      </c>
      <c r="C4" s="163" t="s">
        <v>35</v>
      </c>
      <c r="D4" s="163" t="s">
        <v>36</v>
      </c>
      <c r="E4" s="163" t="s">
        <v>37</v>
      </c>
      <c r="F4" s="163" t="s">
        <v>38</v>
      </c>
    </row>
    <row r="5" spans="1:6" x14ac:dyDescent="0.25">
      <c r="A5" s="163">
        <v>4</v>
      </c>
      <c r="B5" s="164">
        <v>46126</v>
      </c>
      <c r="C5" s="163" t="s">
        <v>42</v>
      </c>
      <c r="D5" s="163" t="s">
        <v>43</v>
      </c>
      <c r="E5" s="163" t="s">
        <v>44</v>
      </c>
      <c r="F5" s="163" t="s">
        <v>45</v>
      </c>
    </row>
    <row r="6" spans="1:6" x14ac:dyDescent="0.25">
      <c r="A6" s="163">
        <v>5</v>
      </c>
      <c r="B6" s="164">
        <v>46126</v>
      </c>
      <c r="C6" s="163" t="s">
        <v>46</v>
      </c>
      <c r="D6" s="163" t="s">
        <v>47</v>
      </c>
      <c r="E6" s="163" t="s">
        <v>48</v>
      </c>
      <c r="F6" s="163" t="s">
        <v>49</v>
      </c>
    </row>
    <row r="7" spans="1:6" x14ac:dyDescent="0.25">
      <c r="A7" s="163">
        <v>6</v>
      </c>
      <c r="B7" s="164">
        <v>46126</v>
      </c>
      <c r="C7" s="163" t="s">
        <v>50</v>
      </c>
      <c r="D7" s="163" t="s">
        <v>51</v>
      </c>
      <c r="E7" s="163" t="s">
        <v>52</v>
      </c>
      <c r="F7" s="163" t="s">
        <v>53</v>
      </c>
    </row>
    <row r="8" spans="1:6" x14ac:dyDescent="0.25">
      <c r="A8" s="163">
        <v>7</v>
      </c>
      <c r="B8" s="164">
        <v>46126</v>
      </c>
      <c r="C8" s="163" t="s">
        <v>61</v>
      </c>
      <c r="D8" s="163" t="s">
        <v>62</v>
      </c>
      <c r="E8" s="163" t="s">
        <v>63</v>
      </c>
      <c r="F8" s="163" t="s">
        <v>64</v>
      </c>
    </row>
    <row r="9" spans="1:6" x14ac:dyDescent="0.25">
      <c r="A9" s="163">
        <v>8</v>
      </c>
      <c r="B9" s="164">
        <v>46126</v>
      </c>
      <c r="C9" s="163" t="s">
        <v>67</v>
      </c>
      <c r="D9" s="163" t="s">
        <v>68</v>
      </c>
      <c r="E9" s="163" t="s">
        <v>69</v>
      </c>
      <c r="F9" s="163" t="s">
        <v>70</v>
      </c>
    </row>
    <row r="10" spans="1:6" x14ac:dyDescent="0.25">
      <c r="A10" s="163">
        <v>9</v>
      </c>
      <c r="B10" s="164">
        <v>46126</v>
      </c>
      <c r="C10" s="163" t="s">
        <v>72</v>
      </c>
      <c r="D10" s="163" t="s">
        <v>73</v>
      </c>
      <c r="E10" s="163" t="s">
        <v>74</v>
      </c>
      <c r="F10" s="163" t="s">
        <v>75</v>
      </c>
    </row>
    <row r="11" spans="1:6" x14ac:dyDescent="0.25">
      <c r="A11" s="163">
        <v>10</v>
      </c>
      <c r="B11" s="164">
        <v>46126</v>
      </c>
      <c r="C11" s="163" t="s">
        <v>76</v>
      </c>
      <c r="D11" s="163" t="s">
        <v>77</v>
      </c>
      <c r="E11" s="163" t="s">
        <v>78</v>
      </c>
      <c r="F11" s="163" t="s">
        <v>79</v>
      </c>
    </row>
    <row r="12" spans="1:6" x14ac:dyDescent="0.25">
      <c r="A12" s="163">
        <v>11</v>
      </c>
      <c r="B12" s="164">
        <v>46126</v>
      </c>
      <c r="C12" s="163" t="s">
        <v>82</v>
      </c>
      <c r="D12" s="163" t="s">
        <v>83</v>
      </c>
      <c r="E12" s="163" t="s">
        <v>84</v>
      </c>
      <c r="F12" s="163" t="s">
        <v>85</v>
      </c>
    </row>
    <row r="13" spans="1:6" x14ac:dyDescent="0.25">
      <c r="A13" s="163">
        <v>12</v>
      </c>
      <c r="B13" s="164">
        <v>46126</v>
      </c>
      <c r="C13" s="163" t="s">
        <v>86</v>
      </c>
      <c r="D13" s="163" t="s">
        <v>87</v>
      </c>
      <c r="E13" s="163" t="s">
        <v>88</v>
      </c>
      <c r="F13" s="163" t="s">
        <v>89</v>
      </c>
    </row>
    <row r="14" spans="1:6" x14ac:dyDescent="0.25">
      <c r="A14" s="163">
        <v>13</v>
      </c>
      <c r="B14" s="164">
        <v>46126</v>
      </c>
      <c r="C14" s="163" t="s">
        <v>90</v>
      </c>
      <c r="D14" s="163" t="s">
        <v>91</v>
      </c>
      <c r="E14" s="163" t="s">
        <v>92</v>
      </c>
      <c r="F14" s="163" t="s">
        <v>93</v>
      </c>
    </row>
    <row r="15" spans="1:6" x14ac:dyDescent="0.25">
      <c r="A15" s="163">
        <v>22</v>
      </c>
      <c r="B15" s="164">
        <v>46153</v>
      </c>
      <c r="C15" s="163" t="s">
        <v>130</v>
      </c>
      <c r="D15" s="163" t="s">
        <v>131</v>
      </c>
      <c r="E15" s="163" t="s">
        <v>132</v>
      </c>
      <c r="F15" s="163" t="s">
        <v>133</v>
      </c>
    </row>
    <row r="16" spans="1:6" x14ac:dyDescent="0.25">
      <c r="A16" s="163">
        <v>23</v>
      </c>
      <c r="B16" s="164">
        <v>46153</v>
      </c>
      <c r="C16" s="163" t="s">
        <v>136</v>
      </c>
      <c r="D16" s="163" t="s">
        <v>137</v>
      </c>
      <c r="E16" s="163" t="s">
        <v>138</v>
      </c>
      <c r="F16" s="163" t="s">
        <v>139</v>
      </c>
    </row>
    <row r="17" spans="1:6" x14ac:dyDescent="0.25">
      <c r="A17" s="163">
        <v>24</v>
      </c>
      <c r="B17" s="164">
        <v>46153</v>
      </c>
      <c r="C17" s="163" t="s">
        <v>140</v>
      </c>
      <c r="D17" s="163" t="s">
        <v>141</v>
      </c>
      <c r="E17" s="163" t="s">
        <v>142</v>
      </c>
      <c r="F17" s="163" t="s">
        <v>143</v>
      </c>
    </row>
    <row r="18" spans="1:6" x14ac:dyDescent="0.25">
      <c r="A18" s="163">
        <v>17</v>
      </c>
      <c r="B18" s="164">
        <v>46138</v>
      </c>
      <c r="C18" s="163" t="s">
        <v>94</v>
      </c>
      <c r="D18" s="163" t="s">
        <v>95</v>
      </c>
      <c r="E18" s="163" t="s">
        <v>96</v>
      </c>
      <c r="F18" s="163" t="s">
        <v>97</v>
      </c>
    </row>
    <row r="19" spans="1:6" x14ac:dyDescent="0.25">
      <c r="A19" s="163">
        <v>18</v>
      </c>
      <c r="B19" s="164">
        <v>46146</v>
      </c>
      <c r="C19" s="163" t="s">
        <v>109</v>
      </c>
      <c r="D19" s="163" t="s">
        <v>110</v>
      </c>
      <c r="E19" s="163" t="s">
        <v>111</v>
      </c>
      <c r="F19" s="163" t="s">
        <v>112</v>
      </c>
    </row>
    <row r="20" spans="1:6" x14ac:dyDescent="0.25">
      <c r="A20" s="163">
        <v>19</v>
      </c>
      <c r="B20" s="164">
        <v>46146</v>
      </c>
      <c r="C20" s="163" t="s">
        <v>114</v>
      </c>
      <c r="D20" s="163" t="s">
        <v>115</v>
      </c>
      <c r="E20" s="163" t="s">
        <v>116</v>
      </c>
      <c r="F20" s="163" t="s">
        <v>117</v>
      </c>
    </row>
    <row r="21" spans="1:6" x14ac:dyDescent="0.25">
      <c r="A21" s="163">
        <v>20</v>
      </c>
      <c r="B21" s="164">
        <v>46146</v>
      </c>
      <c r="C21" s="163" t="s">
        <v>120</v>
      </c>
      <c r="D21" s="163" t="s">
        <v>121</v>
      </c>
      <c r="E21" s="163" t="s">
        <v>122</v>
      </c>
      <c r="F21" s="163" t="s">
        <v>123</v>
      </c>
    </row>
    <row r="22" spans="1:6" x14ac:dyDescent="0.25">
      <c r="A22" s="163">
        <v>21</v>
      </c>
      <c r="B22" s="164">
        <v>46148</v>
      </c>
      <c r="C22" s="163" t="s">
        <v>126</v>
      </c>
      <c r="D22" s="163" t="s">
        <v>127</v>
      </c>
      <c r="E22" s="163" t="s">
        <v>128</v>
      </c>
      <c r="F22" s="163" t="s">
        <v>129</v>
      </c>
    </row>
    <row r="23" spans="1:6" x14ac:dyDescent="0.25">
      <c r="A23" s="163">
        <v>25</v>
      </c>
      <c r="B23" s="164">
        <v>46153</v>
      </c>
      <c r="C23" s="163" t="s">
        <v>144</v>
      </c>
      <c r="D23" s="163" t="s">
        <v>145</v>
      </c>
      <c r="E23" s="163" t="s">
        <v>146</v>
      </c>
      <c r="F23" s="163" t="s">
        <v>147</v>
      </c>
    </row>
    <row r="24" spans="1:6" x14ac:dyDescent="0.25">
      <c r="A24" s="163">
        <v>26</v>
      </c>
      <c r="B24" s="164">
        <v>46153</v>
      </c>
      <c r="C24" s="163" t="s">
        <v>149</v>
      </c>
      <c r="D24" s="163" t="s">
        <v>150</v>
      </c>
      <c r="E24" s="163" t="s">
        <v>151</v>
      </c>
      <c r="F24" s="163" t="s">
        <v>152</v>
      </c>
    </row>
    <row r="25" spans="1:6" x14ac:dyDescent="0.25">
      <c r="A25" s="163">
        <v>27</v>
      </c>
      <c r="B25" s="164">
        <v>46153</v>
      </c>
      <c r="C25" s="163" t="s">
        <v>153</v>
      </c>
      <c r="D25" s="163" t="s">
        <v>154</v>
      </c>
      <c r="E25" s="163" t="s">
        <v>155</v>
      </c>
      <c r="F25" s="163" t="s">
        <v>156</v>
      </c>
    </row>
    <row r="26" spans="1:6" x14ac:dyDescent="0.25">
      <c r="A26" s="163">
        <v>28</v>
      </c>
      <c r="B26" s="164">
        <v>46153</v>
      </c>
      <c r="C26" s="163" t="s">
        <v>157</v>
      </c>
      <c r="D26" s="163" t="s">
        <v>158</v>
      </c>
      <c r="E26" s="163" t="s">
        <v>159</v>
      </c>
      <c r="F26" s="163" t="s">
        <v>160</v>
      </c>
    </row>
    <row r="27" spans="1:6" x14ac:dyDescent="0.25">
      <c r="A27" s="163">
        <v>29</v>
      </c>
      <c r="B27" s="164">
        <v>46153</v>
      </c>
      <c r="C27" s="163" t="s">
        <v>161</v>
      </c>
      <c r="D27" s="163" t="s">
        <v>162</v>
      </c>
      <c r="E27" s="163" t="s">
        <v>163</v>
      </c>
      <c r="F27" s="163" t="s">
        <v>164</v>
      </c>
    </row>
    <row r="28" spans="1:6" x14ac:dyDescent="0.25">
      <c r="A28" s="163">
        <v>30</v>
      </c>
      <c r="B28" s="164">
        <v>46153</v>
      </c>
      <c r="C28" s="163" t="s">
        <v>165</v>
      </c>
      <c r="D28" s="163" t="s">
        <v>166</v>
      </c>
      <c r="E28" s="163" t="s">
        <v>167</v>
      </c>
      <c r="F28" s="163" t="s">
        <v>168</v>
      </c>
    </row>
    <row r="29" spans="1:6" x14ac:dyDescent="0.25">
      <c r="A29" s="163">
        <v>31</v>
      </c>
      <c r="B29" s="164">
        <v>46153</v>
      </c>
      <c r="C29" s="163" t="s">
        <v>169</v>
      </c>
      <c r="D29" s="163" t="s">
        <v>170</v>
      </c>
      <c r="E29" s="163" t="s">
        <v>171</v>
      </c>
      <c r="F29" s="163" t="s">
        <v>172</v>
      </c>
    </row>
    <row r="30" spans="1:6" x14ac:dyDescent="0.25">
      <c r="A30" s="163">
        <v>32</v>
      </c>
      <c r="B30" s="164">
        <v>46153</v>
      </c>
      <c r="C30" s="163" t="s">
        <v>173</v>
      </c>
      <c r="D30" s="163" t="s">
        <v>174</v>
      </c>
      <c r="E30" s="163" t="s">
        <v>175</v>
      </c>
      <c r="F30" s="163" t="s">
        <v>176</v>
      </c>
    </row>
    <row r="31" spans="1:6" x14ac:dyDescent="0.25">
      <c r="A31" s="163">
        <v>33</v>
      </c>
      <c r="B31" s="164">
        <v>46157</v>
      </c>
      <c r="C31" s="163" t="s">
        <v>177</v>
      </c>
      <c r="D31" s="163" t="s">
        <v>178</v>
      </c>
      <c r="E31" s="163" t="s">
        <v>179</v>
      </c>
      <c r="F31" s="163" t="s">
        <v>180</v>
      </c>
    </row>
    <row r="32" spans="1:6" x14ac:dyDescent="0.25">
      <c r="A32" s="163">
        <v>34</v>
      </c>
      <c r="B32" s="164">
        <v>46158</v>
      </c>
      <c r="C32" s="163" t="s">
        <v>186</v>
      </c>
      <c r="D32" s="163" t="s">
        <v>187</v>
      </c>
      <c r="E32" s="163" t="s">
        <v>188</v>
      </c>
      <c r="F32" s="163" t="s">
        <v>189</v>
      </c>
    </row>
    <row r="33" spans="1:6" x14ac:dyDescent="0.25">
      <c r="A33" s="163">
        <v>35</v>
      </c>
      <c r="B33" s="164">
        <v>46158</v>
      </c>
      <c r="C33" s="163" t="s">
        <v>191</v>
      </c>
      <c r="D33" s="163" t="s">
        <v>192</v>
      </c>
      <c r="E33" s="163" t="s">
        <v>193</v>
      </c>
      <c r="F33" s="163" t="s">
        <v>194</v>
      </c>
    </row>
    <row r="34" spans="1:6" x14ac:dyDescent="0.25">
      <c r="A34" s="163">
        <v>36</v>
      </c>
      <c r="B34" s="164">
        <v>46158</v>
      </c>
      <c r="C34" s="163" t="s">
        <v>196</v>
      </c>
      <c r="D34" s="163" t="s">
        <v>197</v>
      </c>
      <c r="E34" s="163" t="s">
        <v>198</v>
      </c>
      <c r="F34" s="163" t="s">
        <v>199</v>
      </c>
    </row>
    <row r="35" spans="1:6" x14ac:dyDescent="0.25">
      <c r="A35" s="163">
        <v>37</v>
      </c>
      <c r="B35" s="164">
        <v>46158</v>
      </c>
      <c r="C35" s="163" t="s">
        <v>200</v>
      </c>
      <c r="D35" s="163" t="s">
        <v>201</v>
      </c>
      <c r="E35" s="163" t="s">
        <v>202</v>
      </c>
      <c r="F35" s="163" t="s">
        <v>203</v>
      </c>
    </row>
    <row r="36" spans="1:6" x14ac:dyDescent="0.25">
      <c r="A36" s="163">
        <v>38</v>
      </c>
      <c r="B36" s="164">
        <v>46158</v>
      </c>
      <c r="C36" s="163" t="s">
        <v>204</v>
      </c>
      <c r="D36" s="163" t="s">
        <v>205</v>
      </c>
      <c r="E36" s="163" t="s">
        <v>206</v>
      </c>
      <c r="F36" s="163" t="s">
        <v>207</v>
      </c>
    </row>
    <row r="37" spans="1:6" x14ac:dyDescent="0.25">
      <c r="A37" s="163">
        <v>39</v>
      </c>
      <c r="B37" s="164">
        <v>46158</v>
      </c>
      <c r="C37" s="163" t="s">
        <v>208</v>
      </c>
      <c r="D37" s="163" t="s">
        <v>209</v>
      </c>
      <c r="E37" s="163" t="s">
        <v>210</v>
      </c>
      <c r="F37" s="163" t="s">
        <v>211</v>
      </c>
    </row>
    <row r="38" spans="1:6" x14ac:dyDescent="0.25">
      <c r="A38" s="163">
        <v>40</v>
      </c>
      <c r="B38" s="164">
        <v>46158</v>
      </c>
      <c r="C38" s="163" t="s">
        <v>212</v>
      </c>
      <c r="D38" s="163" t="s">
        <v>213</v>
      </c>
      <c r="E38" s="163" t="s">
        <v>214</v>
      </c>
      <c r="F38" s="163" t="s">
        <v>215</v>
      </c>
    </row>
    <row r="39" spans="1:6" x14ac:dyDescent="0.25">
      <c r="A39" s="163">
        <v>41</v>
      </c>
      <c r="B39" s="164">
        <v>46158</v>
      </c>
      <c r="C39" s="163" t="s">
        <v>216</v>
      </c>
      <c r="D39" s="163" t="s">
        <v>217</v>
      </c>
      <c r="E39" s="163" t="s">
        <v>218</v>
      </c>
      <c r="F39" s="163" t="s">
        <v>203</v>
      </c>
    </row>
    <row r="40" spans="1:6" x14ac:dyDescent="0.25">
      <c r="A40" s="163">
        <v>42</v>
      </c>
      <c r="B40" s="164">
        <v>46158</v>
      </c>
      <c r="C40" s="163" t="s">
        <v>219</v>
      </c>
      <c r="D40" s="163" t="s">
        <v>220</v>
      </c>
      <c r="E40" s="163" t="s">
        <v>221</v>
      </c>
      <c r="F40" s="163" t="s">
        <v>222</v>
      </c>
    </row>
    <row r="41" spans="1:6" x14ac:dyDescent="0.25">
      <c r="A41" s="163">
        <v>43</v>
      </c>
      <c r="B41" s="164">
        <v>46158</v>
      </c>
      <c r="C41" s="163" t="s">
        <v>223</v>
      </c>
      <c r="D41" s="163" t="s">
        <v>224</v>
      </c>
      <c r="E41" s="163" t="s">
        <v>225</v>
      </c>
      <c r="F41" s="163" t="s">
        <v>226</v>
      </c>
    </row>
    <row r="42" spans="1:6" x14ac:dyDescent="0.25">
      <c r="A42" s="163">
        <v>44</v>
      </c>
      <c r="B42" s="164">
        <v>46158</v>
      </c>
      <c r="C42" s="163" t="s">
        <v>227</v>
      </c>
      <c r="D42" s="163" t="s">
        <v>228</v>
      </c>
      <c r="E42" s="163" t="s">
        <v>229</v>
      </c>
      <c r="F42" s="163" t="s">
        <v>230</v>
      </c>
    </row>
    <row r="43" spans="1:6" x14ac:dyDescent="0.25">
      <c r="A43" s="163">
        <v>45</v>
      </c>
      <c r="B43" s="164">
        <v>46158</v>
      </c>
      <c r="C43" s="163" t="s">
        <v>231</v>
      </c>
      <c r="D43" s="163" t="s">
        <v>232</v>
      </c>
      <c r="E43" s="163" t="s">
        <v>233</v>
      </c>
      <c r="F43" s="163" t="s">
        <v>234</v>
      </c>
    </row>
    <row r="44" spans="1:6" x14ac:dyDescent="0.25">
      <c r="A44" s="163">
        <v>46</v>
      </c>
      <c r="B44" s="164">
        <v>46158</v>
      </c>
      <c r="C44" s="163" t="s">
        <v>235</v>
      </c>
      <c r="D44" s="163" t="s">
        <v>236</v>
      </c>
      <c r="E44" s="163" t="s">
        <v>237</v>
      </c>
      <c r="F44" s="163" t="s">
        <v>238</v>
      </c>
    </row>
    <row r="45" spans="1:6" x14ac:dyDescent="0.25">
      <c r="A45" s="163">
        <v>47</v>
      </c>
      <c r="B45" s="164">
        <v>46158</v>
      </c>
      <c r="C45" s="163" t="s">
        <v>239</v>
      </c>
      <c r="D45" s="163" t="s">
        <v>240</v>
      </c>
      <c r="E45" s="163" t="s">
        <v>241</v>
      </c>
      <c r="F45" s="163" t="s">
        <v>242</v>
      </c>
    </row>
    <row r="46" spans="1:6" x14ac:dyDescent="0.25">
      <c r="A46" s="163">
        <v>48</v>
      </c>
      <c r="B46" s="164">
        <v>46158</v>
      </c>
      <c r="C46" s="163" t="s">
        <v>243</v>
      </c>
      <c r="D46" s="163" t="s">
        <v>244</v>
      </c>
      <c r="E46" s="163" t="s">
        <v>245</v>
      </c>
      <c r="F46" s="163" t="s">
        <v>246</v>
      </c>
    </row>
    <row r="47" spans="1:6" x14ac:dyDescent="0.25">
      <c r="A47" s="163">
        <v>49</v>
      </c>
      <c r="B47" s="164">
        <v>46158</v>
      </c>
      <c r="C47" s="163" t="s">
        <v>247</v>
      </c>
      <c r="D47" s="163" t="s">
        <v>248</v>
      </c>
      <c r="E47" s="163" t="s">
        <v>249</v>
      </c>
      <c r="F47" s="163" t="s">
        <v>250</v>
      </c>
    </row>
    <row r="48" spans="1:6" x14ac:dyDescent="0.25">
      <c r="A48" s="163">
        <v>50</v>
      </c>
      <c r="B48" s="164">
        <v>46158</v>
      </c>
      <c r="C48" s="163" t="s">
        <v>251</v>
      </c>
      <c r="D48" s="163" t="s">
        <v>252</v>
      </c>
      <c r="E48" s="163" t="s">
        <v>253</v>
      </c>
      <c r="F48" s="163" t="s">
        <v>254</v>
      </c>
    </row>
    <row r="49" spans="1:6" x14ac:dyDescent="0.25">
      <c r="A49" s="163">
        <v>51</v>
      </c>
      <c r="B49" s="164">
        <v>46158</v>
      </c>
      <c r="C49" s="163" t="s">
        <v>255</v>
      </c>
      <c r="D49" s="163" t="s">
        <v>256</v>
      </c>
      <c r="E49" s="163" t="s">
        <v>257</v>
      </c>
      <c r="F49" s="163" t="s">
        <v>258</v>
      </c>
    </row>
    <row r="50" spans="1:6" x14ac:dyDescent="0.25">
      <c r="A50" s="163">
        <v>52</v>
      </c>
      <c r="B50" s="164">
        <v>46158</v>
      </c>
      <c r="C50" s="163" t="s">
        <v>259</v>
      </c>
      <c r="D50" s="163" t="s">
        <v>260</v>
      </c>
      <c r="E50" s="163" t="s">
        <v>261</v>
      </c>
      <c r="F50" s="163" t="s">
        <v>262</v>
      </c>
    </row>
    <row r="51" spans="1:6" x14ac:dyDescent="0.25">
      <c r="A51" s="163">
        <v>53</v>
      </c>
      <c r="B51" s="164">
        <v>46158</v>
      </c>
      <c r="C51" s="163" t="s">
        <v>263</v>
      </c>
      <c r="D51" s="163" t="s">
        <v>264</v>
      </c>
      <c r="E51" s="163" t="s">
        <v>265</v>
      </c>
      <c r="F51" s="163" t="s">
        <v>203</v>
      </c>
    </row>
    <row r="52" spans="1:6" x14ac:dyDescent="0.25">
      <c r="A52" s="163">
        <v>54</v>
      </c>
      <c r="B52" s="164">
        <v>46158</v>
      </c>
      <c r="C52" s="163" t="s">
        <v>266</v>
      </c>
      <c r="D52" s="163" t="s">
        <v>267</v>
      </c>
      <c r="E52" s="163" t="s">
        <v>268</v>
      </c>
      <c r="F52" s="163" t="s">
        <v>269</v>
      </c>
    </row>
    <row r="53" spans="1:6" x14ac:dyDescent="0.25">
      <c r="A53" s="163">
        <v>1</v>
      </c>
      <c r="B53" s="164">
        <v>46163</v>
      </c>
      <c r="C53" s="163" t="s">
        <v>276</v>
      </c>
      <c r="D53" s="163" t="s">
        <v>277</v>
      </c>
      <c r="E53" s="163" t="s">
        <v>278</v>
      </c>
      <c r="F53" s="163" t="s">
        <v>279</v>
      </c>
    </row>
    <row r="54" spans="1:6" x14ac:dyDescent="0.25">
      <c r="A54" s="163">
        <v>55</v>
      </c>
      <c r="B54" s="164">
        <v>46163</v>
      </c>
      <c r="C54" s="163" t="s">
        <v>280</v>
      </c>
      <c r="D54" s="163" t="s">
        <v>281</v>
      </c>
      <c r="E54" s="163" t="s">
        <v>282</v>
      </c>
      <c r="F54" s="163" t="s">
        <v>283</v>
      </c>
    </row>
    <row r="55" spans="1:6" x14ac:dyDescent="0.25">
      <c r="A55" s="163">
        <v>56</v>
      </c>
      <c r="B55" s="164">
        <v>46163</v>
      </c>
      <c r="C55" s="163" t="s">
        <v>284</v>
      </c>
      <c r="D55" s="163" t="s">
        <v>285</v>
      </c>
      <c r="E55" s="163" t="s">
        <v>286</v>
      </c>
      <c r="F55" s="163" t="s">
        <v>287</v>
      </c>
    </row>
    <row r="56" spans="1:6" x14ac:dyDescent="0.25">
      <c r="A56" s="163">
        <v>57</v>
      </c>
      <c r="B56" s="164">
        <v>46163</v>
      </c>
      <c r="C56" s="163" t="s">
        <v>288</v>
      </c>
      <c r="D56" s="163" t="s">
        <v>289</v>
      </c>
      <c r="E56" s="163" t="s">
        <v>290</v>
      </c>
      <c r="F56" s="163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zoomScale="170" zoomScaleNormal="170" workbookViewId="0">
      <pane ySplit="4" topLeftCell="A12" activePane="bottomLeft" state="frozenSplit"/>
      <selection pane="bottomLeft" activeCell="H21" sqref="H21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79" t="s">
        <v>343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10" ht="16.5" customHeight="1" x14ac:dyDescent="0.25">
      <c r="A2" s="180" t="s">
        <v>344</v>
      </c>
      <c r="B2" s="180"/>
      <c r="C2" s="180"/>
      <c r="D2" s="180"/>
      <c r="E2" s="180"/>
      <c r="F2" s="180"/>
      <c r="G2" s="180"/>
      <c r="H2" s="180"/>
      <c r="I2" s="180"/>
      <c r="J2" s="180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302</v>
      </c>
      <c r="D4" s="83" t="s">
        <v>11</v>
      </c>
      <c r="E4" s="83" t="s">
        <v>345</v>
      </c>
      <c r="F4" s="83" t="s">
        <v>55</v>
      </c>
      <c r="G4" s="83" t="s">
        <v>56</v>
      </c>
      <c r="H4" s="83" t="s">
        <v>346</v>
      </c>
      <c r="I4" s="83" t="s">
        <v>338</v>
      </c>
      <c r="J4" s="83" t="s">
        <v>270</v>
      </c>
    </row>
    <row r="5" spans="1:10" x14ac:dyDescent="0.25">
      <c r="A5" s="118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15" si="0">IFERROR($F5*$G5,"")</f>
        <v>22.4922</v>
      </c>
      <c r="I5" s="86" t="str">
        <f t="shared" ref="I5:I15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18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15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18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18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18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18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18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18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18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18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18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7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310</v>
      </c>
      <c r="I1" t="s">
        <v>311</v>
      </c>
      <c r="J1" t="s">
        <v>312</v>
      </c>
      <c r="K1" t="s">
        <v>313</v>
      </c>
      <c r="L1" t="s">
        <v>314</v>
      </c>
      <c r="M1" t="s">
        <v>315</v>
      </c>
      <c r="N1" t="s">
        <v>316</v>
      </c>
      <c r="O1" t="s">
        <v>323</v>
      </c>
      <c r="P1" t="s">
        <v>341</v>
      </c>
      <c r="Q1" t="s">
        <v>387</v>
      </c>
      <c r="R1" t="s">
        <v>388</v>
      </c>
      <c r="S1" t="s">
        <v>473</v>
      </c>
      <c r="T1" t="s">
        <v>317</v>
      </c>
      <c r="U1" t="s">
        <v>318</v>
      </c>
      <c r="V1" t="s">
        <v>319</v>
      </c>
      <c r="W1" t="s">
        <v>320</v>
      </c>
      <c r="X1" t="s">
        <v>321</v>
      </c>
      <c r="Y1" t="s">
        <v>322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325</v>
      </c>
      <c r="H2" t="s">
        <v>309</v>
      </c>
      <c r="I2">
        <v>0.79800000000000004</v>
      </c>
      <c r="O2" t="s">
        <v>324</v>
      </c>
      <c r="Q2" s="177">
        <v>46178</v>
      </c>
      <c r="S2" t="s">
        <v>474</v>
      </c>
    </row>
    <row r="3" spans="1:25" x14ac:dyDescent="0.25">
      <c r="A3" s="177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335</v>
      </c>
      <c r="H3" t="s">
        <v>309</v>
      </c>
      <c r="J3">
        <v>1.9730000000000001</v>
      </c>
      <c r="O3" t="s">
        <v>326</v>
      </c>
      <c r="Q3" s="177">
        <v>46178</v>
      </c>
      <c r="S3" t="s">
        <v>474</v>
      </c>
    </row>
    <row r="4" spans="1:25" x14ac:dyDescent="0.25">
      <c r="A4" s="177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335</v>
      </c>
      <c r="H4" t="s">
        <v>309</v>
      </c>
      <c r="J4">
        <v>1.9259999999999999</v>
      </c>
      <c r="O4" t="s">
        <v>327</v>
      </c>
      <c r="Q4" s="177">
        <v>46178</v>
      </c>
      <c r="S4" t="s">
        <v>474</v>
      </c>
    </row>
    <row r="5" spans="1:25" x14ac:dyDescent="0.25">
      <c r="A5" s="177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336</v>
      </c>
      <c r="H5" t="s">
        <v>309</v>
      </c>
      <c r="J5">
        <v>2.0310000000000001</v>
      </c>
      <c r="O5" t="s">
        <v>328</v>
      </c>
      <c r="Q5" s="177">
        <v>46178</v>
      </c>
      <c r="S5" t="s">
        <v>474</v>
      </c>
    </row>
    <row r="6" spans="1:25" x14ac:dyDescent="0.25">
      <c r="A6" s="177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325</v>
      </c>
      <c r="H6" t="s">
        <v>309</v>
      </c>
      <c r="I6">
        <v>0.80900000000000005</v>
      </c>
      <c r="J6">
        <v>2.0790000000000002</v>
      </c>
      <c r="O6" t="s">
        <v>329</v>
      </c>
      <c r="Q6" s="177">
        <v>46178</v>
      </c>
      <c r="S6" t="s">
        <v>474</v>
      </c>
    </row>
    <row r="7" spans="1:25" x14ac:dyDescent="0.25">
      <c r="A7" s="177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325</v>
      </c>
      <c r="H7" t="s">
        <v>309</v>
      </c>
      <c r="I7">
        <v>0.747</v>
      </c>
      <c r="J7">
        <v>2.0979999999999999</v>
      </c>
      <c r="O7" t="s">
        <v>330</v>
      </c>
      <c r="Q7" s="177">
        <v>46178</v>
      </c>
      <c r="S7" t="s">
        <v>474</v>
      </c>
    </row>
    <row r="8" spans="1:25" x14ac:dyDescent="0.25">
      <c r="A8" s="177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325</v>
      </c>
      <c r="H8" t="s">
        <v>309</v>
      </c>
      <c r="I8">
        <v>0.75700000000000001</v>
      </c>
      <c r="J8">
        <v>2.0979999999999999</v>
      </c>
      <c r="O8" t="s">
        <v>331</v>
      </c>
      <c r="Q8" s="177">
        <v>46178</v>
      </c>
      <c r="S8" t="s">
        <v>474</v>
      </c>
    </row>
    <row r="9" spans="1:25" x14ac:dyDescent="0.25">
      <c r="A9" s="177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325</v>
      </c>
      <c r="H9" t="s">
        <v>309</v>
      </c>
      <c r="I9">
        <v>0.83499999999999996</v>
      </c>
      <c r="J9">
        <v>2.0950000000000002</v>
      </c>
      <c r="O9" t="s">
        <v>332</v>
      </c>
      <c r="Q9" s="177">
        <v>46178</v>
      </c>
      <c r="S9" t="s">
        <v>474</v>
      </c>
    </row>
    <row r="10" spans="1:25" x14ac:dyDescent="0.25">
      <c r="A10" s="177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325</v>
      </c>
      <c r="H10" t="s">
        <v>309</v>
      </c>
      <c r="I10">
        <v>0.71699999999999997</v>
      </c>
      <c r="J10">
        <v>2.0950000000000002</v>
      </c>
      <c r="O10" t="s">
        <v>333</v>
      </c>
      <c r="Q10" s="177">
        <v>46178</v>
      </c>
      <c r="S10" t="s">
        <v>474</v>
      </c>
    </row>
    <row r="11" spans="1:25" x14ac:dyDescent="0.25">
      <c r="A11" s="177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325</v>
      </c>
      <c r="H11" t="s">
        <v>309</v>
      </c>
      <c r="I11">
        <v>0.79800000000000004</v>
      </c>
      <c r="J11">
        <v>2.0910000000000002</v>
      </c>
      <c r="O11" t="s">
        <v>334</v>
      </c>
      <c r="Q11" s="177">
        <v>46178</v>
      </c>
      <c r="S11" t="s">
        <v>474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335</v>
      </c>
      <c r="H12" t="s">
        <v>309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340</v>
      </c>
      <c r="Q12" s="177">
        <v>46178</v>
      </c>
      <c r="S12" t="s">
        <v>474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325</v>
      </c>
      <c r="H13" t="s">
        <v>309</v>
      </c>
      <c r="I13">
        <v>0.84199999999999997</v>
      </c>
      <c r="J13">
        <v>1.99</v>
      </c>
      <c r="L13">
        <v>1.99</v>
      </c>
      <c r="M13">
        <v>2.1230000000000002</v>
      </c>
      <c r="O13" t="s">
        <v>475</v>
      </c>
      <c r="Q13" s="80">
        <v>46178.802534722221</v>
      </c>
      <c r="S13" t="s">
        <v>474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477</v>
      </c>
      <c r="H14" t="s">
        <v>309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478</v>
      </c>
      <c r="Q14" s="80">
        <v>46178.802534722221</v>
      </c>
      <c r="S14" t="s">
        <v>474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325</v>
      </c>
      <c r="H15" t="s">
        <v>309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514</v>
      </c>
      <c r="Q15" s="80">
        <v>46184.318182870367</v>
      </c>
      <c r="S15" t="s">
        <v>474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325</v>
      </c>
      <c r="H16" t="s">
        <v>309</v>
      </c>
      <c r="I16">
        <v>0.78900000000000003</v>
      </c>
      <c r="O16" t="s">
        <v>527</v>
      </c>
      <c r="Q16" s="80">
        <v>46186.347581018519</v>
      </c>
      <c r="S16" t="s">
        <v>474</v>
      </c>
    </row>
    <row r="17" spans="1:19" x14ac:dyDescent="0.25">
      <c r="A17" s="80">
        <v>46189.795393518521</v>
      </c>
      <c r="B17" s="80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325</v>
      </c>
      <c r="H17" t="s">
        <v>309</v>
      </c>
      <c r="I17">
        <v>0.79900000000000004</v>
      </c>
      <c r="J17">
        <v>1.9750000000000001</v>
      </c>
      <c r="L17">
        <v>1.889</v>
      </c>
      <c r="M17">
        <v>1.885</v>
      </c>
      <c r="O17" t="s">
        <v>538</v>
      </c>
      <c r="Q17" s="80">
        <v>46189.829444444447</v>
      </c>
      <c r="S17" t="s">
        <v>474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406</v>
      </c>
    </row>
    <row r="2" spans="2:2" x14ac:dyDescent="0.25">
      <c r="B2" s="108" t="s">
        <v>407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5" t="s">
        <v>382</v>
      </c>
      <c r="B1" s="159"/>
      <c r="AZ1" t="s">
        <v>390</v>
      </c>
      <c r="BA1" t="s">
        <v>390</v>
      </c>
      <c r="BB1" t="s">
        <v>484</v>
      </c>
    </row>
    <row r="2" spans="1:54" ht="21" customHeight="1" x14ac:dyDescent="0.25">
      <c r="A2" s="181" t="s">
        <v>359</v>
      </c>
      <c r="B2" s="182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  <c r="AZ2" t="s">
        <v>309</v>
      </c>
      <c r="BA2" t="s">
        <v>366</v>
      </c>
      <c r="BB2" t="s">
        <v>491</v>
      </c>
    </row>
    <row r="3" spans="1:54" ht="21" customHeight="1" x14ac:dyDescent="0.25">
      <c r="A3" s="167" t="s">
        <v>360</v>
      </c>
      <c r="B3" s="176">
        <v>200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4"/>
      <c r="BA3" t="s">
        <v>480</v>
      </c>
      <c r="BB3" t="s">
        <v>491</v>
      </c>
    </row>
    <row r="4" spans="1:54" ht="21" customHeight="1" x14ac:dyDescent="0.25">
      <c r="A4" s="167" t="s">
        <v>391</v>
      </c>
      <c r="B4" s="176">
        <v>200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4"/>
      <c r="BA4" t="s">
        <v>367</v>
      </c>
    </row>
    <row r="5" spans="1:54" ht="21" customHeight="1" x14ac:dyDescent="0.25">
      <c r="A5" s="167" t="s">
        <v>310</v>
      </c>
      <c r="B5" s="158" t="s">
        <v>390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BA5" t="s">
        <v>488</v>
      </c>
    </row>
    <row r="6" spans="1:54" ht="21" customHeight="1" x14ac:dyDescent="0.25">
      <c r="A6" s="157" t="s">
        <v>389</v>
      </c>
      <c r="B6" s="158" t="s">
        <v>541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4"/>
      <c r="BA6" t="s">
        <v>489</v>
      </c>
    </row>
    <row r="7" spans="1:54" ht="21" customHeight="1" x14ac:dyDescent="0.25">
      <c r="A7" s="167" t="s">
        <v>482</v>
      </c>
      <c r="B7" s="158" t="s">
        <v>484</v>
      </c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  <c r="BA7" t="s">
        <v>490</v>
      </c>
    </row>
    <row r="8" spans="1:54" hidden="1" x14ac:dyDescent="0.25">
      <c r="A8" s="168" t="s">
        <v>483</v>
      </c>
      <c r="B8" s="189">
        <v>46190.8747337963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54" hidden="1" x14ac:dyDescent="0.25">
      <c r="A9" s="168" t="s">
        <v>483</v>
      </c>
      <c r="B9" s="178">
        <v>46131</v>
      </c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54" x14ac:dyDescent="0.25">
      <c r="A10" s="159"/>
      <c r="B10" s="155">
        <v>46189</v>
      </c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4"/>
    </row>
    <row r="11" spans="1:54" x14ac:dyDescent="0.25">
      <c r="A11" s="159"/>
      <c r="B11" s="156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4"/>
    </row>
    <row r="12" spans="1:54" ht="3.75" customHeight="1" x14ac:dyDescent="0.25">
      <c r="A12" s="135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4"/>
    </row>
    <row r="13" spans="1:54" ht="5.25" customHeight="1" x14ac:dyDescent="0.25">
      <c r="A13" s="135"/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4"/>
    </row>
    <row r="14" spans="1:54" ht="20.25" customHeight="1" x14ac:dyDescent="0.25">
      <c r="A14" s="135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4"/>
    </row>
    <row r="15" spans="1:54" ht="2.25" customHeight="1" x14ac:dyDescent="0.25">
      <c r="A15" s="136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8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415</v>
      </c>
    </row>
    <row r="4" spans="2:6" x14ac:dyDescent="0.25">
      <c r="B4" s="101" t="s">
        <v>416</v>
      </c>
      <c r="C4" s="112" t="s">
        <v>366</v>
      </c>
    </row>
    <row r="5" spans="2:6" x14ac:dyDescent="0.25">
      <c r="B5" s="101" t="s">
        <v>427</v>
      </c>
      <c r="C5" s="112"/>
    </row>
    <row r="6" spans="2:6" x14ac:dyDescent="0.25">
      <c r="B6" s="102" t="s">
        <v>420</v>
      </c>
    </row>
    <row r="7" spans="2:6" x14ac:dyDescent="0.25">
      <c r="B7" s="113" t="s">
        <v>275</v>
      </c>
      <c r="C7" s="113" t="s">
        <v>421</v>
      </c>
      <c r="D7" s="113" t="s">
        <v>375</v>
      </c>
      <c r="E7" s="113" t="s">
        <v>422</v>
      </c>
    </row>
    <row r="8" spans="2:6" x14ac:dyDescent="0.25">
      <c r="B8" t="s">
        <v>423</v>
      </c>
      <c r="C8" s="115">
        <v>0.78014285714285714</v>
      </c>
      <c r="D8" s="96">
        <v>7</v>
      </c>
      <c r="E8" s="96" t="s">
        <v>426</v>
      </c>
      <c r="F8" s="114" t="s">
        <v>424</v>
      </c>
    </row>
    <row r="9" spans="2:6" x14ac:dyDescent="0.25">
      <c r="B9" t="s">
        <v>335</v>
      </c>
      <c r="C9" s="115">
        <v>0.84899999999999998</v>
      </c>
      <c r="D9" s="96">
        <v>1</v>
      </c>
      <c r="E9" s="96" t="s">
        <v>426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3" t="s">
        <v>398</v>
      </c>
      <c r="C2" s="184"/>
      <c r="D2" s="184"/>
    </row>
    <row r="4" spans="2:4" ht="24" customHeight="1" x14ac:dyDescent="0.25">
      <c r="B4" s="102" t="s">
        <v>408</v>
      </c>
    </row>
    <row r="5" spans="2:4" ht="21.95" customHeight="1" x14ac:dyDescent="0.25">
      <c r="B5" s="103" t="s">
        <v>399</v>
      </c>
      <c r="D5" s="104" t="s">
        <v>400</v>
      </c>
    </row>
    <row r="7" spans="2:4" ht="24" customHeight="1" x14ac:dyDescent="0.25">
      <c r="B7" s="102" t="s">
        <v>409</v>
      </c>
    </row>
    <row r="8" spans="2:4" ht="21.95" customHeight="1" x14ac:dyDescent="0.25">
      <c r="B8" s="103" t="s">
        <v>402</v>
      </c>
      <c r="D8" s="104" t="s">
        <v>403</v>
      </c>
    </row>
    <row r="10" spans="2:4" ht="24" customHeight="1" x14ac:dyDescent="0.25">
      <c r="B10" s="102" t="s">
        <v>410</v>
      </c>
    </row>
    <row r="11" spans="2:4" ht="21.95" customHeight="1" x14ac:dyDescent="0.25">
      <c r="B11" s="103" t="s">
        <v>401</v>
      </c>
      <c r="D11" s="105"/>
    </row>
    <row r="12" spans="2:4" ht="21.95" customHeight="1" x14ac:dyDescent="0.25">
      <c r="B12" s="103" t="s">
        <v>359</v>
      </c>
      <c r="D12" s="106"/>
    </row>
    <row r="13" spans="2:4" ht="21.95" customHeight="1" x14ac:dyDescent="0.25">
      <c r="B13" s="103" t="s">
        <v>360</v>
      </c>
      <c r="D13" s="106">
        <v>200</v>
      </c>
    </row>
    <row r="14" spans="2:4" ht="21.95" customHeight="1" x14ac:dyDescent="0.25">
      <c r="B14" s="103" t="s">
        <v>411</v>
      </c>
      <c r="D14" s="109">
        <v>15.159691403444878</v>
      </c>
    </row>
    <row r="15" spans="2:4" x14ac:dyDescent="0.25">
      <c r="B15" s="110" t="s">
        <v>412</v>
      </c>
    </row>
    <row r="16" spans="2:4" ht="24" customHeight="1" x14ac:dyDescent="0.25"/>
    <row r="17" spans="2:4" ht="24" customHeight="1" x14ac:dyDescent="0.25">
      <c r="B17" s="102" t="s">
        <v>404</v>
      </c>
    </row>
    <row r="18" spans="2:4" ht="21.95" customHeight="1" x14ac:dyDescent="0.25">
      <c r="B18" s="103" t="s">
        <v>405</v>
      </c>
      <c r="D18" s="104" t="s">
        <v>540</v>
      </c>
    </row>
    <row r="19" spans="2:4" ht="21.95" customHeight="1" x14ac:dyDescent="0.25"/>
    <row r="20" spans="2:4" ht="24" customHeight="1" x14ac:dyDescent="0.25">
      <c r="B20" s="102" t="s">
        <v>492</v>
      </c>
    </row>
    <row r="21" spans="2:4" ht="21.95" customHeight="1" x14ac:dyDescent="0.25">
      <c r="B21" s="140" t="s">
        <v>493</v>
      </c>
      <c r="D21" s="141" t="s">
        <v>494</v>
      </c>
    </row>
    <row r="22" spans="2:4" ht="21.95" customHeight="1" x14ac:dyDescent="0.25">
      <c r="B22" s="139" t="s">
        <v>495</v>
      </c>
      <c r="D22" s="142">
        <v>16</v>
      </c>
    </row>
    <row r="23" spans="2:4" ht="21.95" customHeight="1" x14ac:dyDescent="0.25">
      <c r="B23" s="139" t="s">
        <v>533</v>
      </c>
      <c r="D23" s="142">
        <v>12</v>
      </c>
    </row>
    <row r="24" spans="2:4" ht="21.95" customHeight="1" x14ac:dyDescent="0.25">
      <c r="B24" s="139" t="s">
        <v>496</v>
      </c>
      <c r="D24" s="142">
        <v>18</v>
      </c>
    </row>
    <row r="25" spans="2:4" ht="21.95" customHeight="1" x14ac:dyDescent="0.25">
      <c r="B25" s="139" t="s">
        <v>497</v>
      </c>
      <c r="D25" s="142">
        <v>15</v>
      </c>
    </row>
    <row r="26" spans="2:4" ht="21.95" customHeight="1" x14ac:dyDescent="0.25">
      <c r="B26" s="139" t="s">
        <v>534</v>
      </c>
      <c r="D26" s="142">
        <v>13</v>
      </c>
    </row>
    <row r="27" spans="2:4" ht="21.95" customHeight="1" x14ac:dyDescent="0.25">
      <c r="B27" s="139" t="s">
        <v>400</v>
      </c>
      <c r="D27" s="142">
        <v>15</v>
      </c>
    </row>
    <row r="28" spans="2:4" ht="21.95" customHeight="1" x14ac:dyDescent="0.25"/>
    <row r="30" spans="2:4" ht="24" customHeight="1" x14ac:dyDescent="0.25">
      <c r="B30" s="102" t="s">
        <v>498</v>
      </c>
    </row>
    <row r="31" spans="2:4" x14ac:dyDescent="0.25">
      <c r="B31" s="110" t="s">
        <v>499</v>
      </c>
    </row>
    <row r="33" spans="2:4" ht="21.95" customHeight="1" x14ac:dyDescent="0.25">
      <c r="B33" s="103" t="s">
        <v>500</v>
      </c>
      <c r="D33" s="143"/>
    </row>
    <row r="34" spans="2:4" ht="21.95" customHeight="1" x14ac:dyDescent="0.25">
      <c r="B34" s="103" t="s">
        <v>501</v>
      </c>
      <c r="D34" s="144"/>
    </row>
    <row r="35" spans="2:4" ht="21.95" customHeight="1" x14ac:dyDescent="0.25">
      <c r="B35" s="103" t="s">
        <v>502</v>
      </c>
      <c r="D35" s="145"/>
    </row>
    <row r="36" spans="2:4" ht="21.95" customHeight="1" x14ac:dyDescent="0.25">
      <c r="B36" s="103" t="s">
        <v>503</v>
      </c>
      <c r="D36" s="146"/>
    </row>
    <row r="37" spans="2:4" ht="21.95" customHeight="1" x14ac:dyDescent="0.25">
      <c r="B37" s="103" t="s">
        <v>504</v>
      </c>
      <c r="D37" s="147"/>
    </row>
    <row r="38" spans="2:4" ht="21.95" customHeight="1" x14ac:dyDescent="0.25">
      <c r="B38" s="103" t="s">
        <v>505</v>
      </c>
      <c r="D38" s="148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4"/>
  <sheetViews>
    <sheetView tabSelected="1" topLeftCell="A8" zoomScale="72" zoomScaleNormal="72" workbookViewId="0">
      <selection activeCell="B28" sqref="B28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86" t="s">
        <v>71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6.6531126385267232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15.159691403444878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0.23327747231834772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138.36773006972007</v>
      </c>
      <c r="C11" s="5" t="s">
        <v>103</v>
      </c>
      <c r="D11" s="2"/>
      <c r="E11" s="2"/>
      <c r="F11" s="2"/>
      <c r="G11" s="185" t="s">
        <v>106</v>
      </c>
      <c r="H11" s="185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46321.678721360622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376.17226993027987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20809.538879048534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4.9188670483370091E-2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0.26891540029875244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74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IF(Tableau2[[#This Row],[Type]]="Super 98",Tableau2[[#This Row],[Prix €/L]],"")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24" si="3">IF(B18="","",A17+1)</f>
        <v>2</v>
      </c>
      <c r="B18" s="174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IF(Tableau2[[#This Row],[Type]]="Super 98",Tableau2[[#This Row],[Prix €/L]],"")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10.056345760719452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74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IF(Tableau2[[#This Row],[Type]]="Super 98",Tableau2[[#This Row],[Prix €/L]],"")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21.229537476500422</v>
      </c>
      <c r="S19" s="1">
        <f t="shared" si="4"/>
        <v>514.54</v>
      </c>
    </row>
    <row r="20" spans="1:19" x14ac:dyDescent="0.25">
      <c r="A20" s="43">
        <f t="shared" si="3"/>
        <v>4</v>
      </c>
      <c r="B20" s="174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19.335575760719454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0.52009549056972415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10.056345760719452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35.656273720491299</v>
      </c>
      <c r="S20" s="1">
        <f t="shared" si="4"/>
        <v>514.54</v>
      </c>
    </row>
    <row r="21" spans="1:19" x14ac:dyDescent="0.25">
      <c r="A21" s="43">
        <f t="shared" si="3"/>
        <v>5</v>
      </c>
      <c r="B21" s="174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19.92056171578097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0.56088738235376279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21.229537476500422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47.696608424771583</v>
      </c>
      <c r="S21" s="1">
        <f t="shared" si="4"/>
        <v>514.54</v>
      </c>
    </row>
    <row r="22" spans="1:19" x14ac:dyDescent="0.25">
      <c r="A22" s="43">
        <f t="shared" si="3"/>
        <v>6</v>
      </c>
      <c r="B22" s="174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25.993696243990875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0.55500903405863233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35.656273720491299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60.822279543582724</v>
      </c>
      <c r="S22" s="1">
        <f t="shared" si="4"/>
        <v>514.54</v>
      </c>
    </row>
    <row r="23" spans="1:19" x14ac:dyDescent="0.25">
      <c r="A23" s="43">
        <f t="shared" si="3"/>
        <v>7</v>
      </c>
      <c r="B23" s="174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23.680234704280281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0.50845504086595694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47.696608424771583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74.194764299700353</v>
      </c>
      <c r="S23" s="1">
        <f t="shared" si="4"/>
        <v>514.54</v>
      </c>
    </row>
    <row r="24" spans="1:19" x14ac:dyDescent="0.25">
      <c r="A24" s="43">
        <f t="shared" si="3"/>
        <v>8</v>
      </c>
      <c r="B24" s="174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22.711961118811143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0.57791887940226483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60.822279543582724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89.121433107739648</v>
      </c>
      <c r="S24" s="1">
        <f t="shared" si="4"/>
        <v>514.54</v>
      </c>
    </row>
    <row r="25" spans="1:19" x14ac:dyDescent="0.25">
      <c r="A25" s="72">
        <f t="shared" ref="A25:A30" si="5">IF(B25="","",A24+1)</f>
        <v>9</v>
      </c>
      <c r="B25" s="174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6">IF(OR(D25="",D24="",I25="",ISTEXT(D24)),"",F25/(D25-D24)*100)</f>
        <v>6.7727272727272734</v>
      </c>
      <c r="I25" s="48">
        <f t="shared" ref="I25:I30" si="7">IF(F25="","",F25*G25)</f>
        <v>11.8902</v>
      </c>
      <c r="J25" s="49">
        <f t="shared" ref="J25:J30" si="8">IF(OR(D25="",D24="",F25="",ISTEXT(D24)),"",F25/(D25-D24)*100)</f>
        <v>6.7727272727272734</v>
      </c>
      <c r="K25" s="61"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25.262684756117629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0.52933743524149146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74.194764299700353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138.36773006972007</v>
      </c>
      <c r="S25" s="1">
        <f t="shared" si="4"/>
        <v>514.54</v>
      </c>
    </row>
    <row r="26" spans="1:19" x14ac:dyDescent="0.25">
      <c r="A26" s="72">
        <f t="shared" si="5"/>
        <v>10</v>
      </c>
      <c r="B26" s="174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6"/>
        <v>6.9148936170212769</v>
      </c>
      <c r="I26" s="48">
        <f t="shared" si="7"/>
        <v>12.967500000000001</v>
      </c>
      <c r="J26" s="49">
        <f t="shared" si="8"/>
        <v>6.9148936170212769</v>
      </c>
      <c r="K26" s="61">
        <v>2.117</v>
      </c>
      <c r="L26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27.894168808039296</v>
      </c>
      <c r="M26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0.53511789187055192</v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89.121433107739648</v>
      </c>
      <c r="O26" s="91" t="str">
        <f>IFERROR(INDEX(GS_Pleins[Station essence],ROW()-ROW(Tableau2[#Headers])),"")</f>
        <v>E.Leclerc - Beuvry</v>
      </c>
      <c r="Q26" s="1" t="e" cm="1">
        <f t="array" ref="Q26">IFERROR(IF(SMALL(IF((Tableau2[Type]="SuperEthanol E85")*(Tableau2[Économie cumulée (€)]&lt;&gt;""),ROW(Tableau2[Type])),14)&gt;0,14,NA()),NA())</f>
        <v>#N/A</v>
      </c>
      <c r="R26" s="1" t="e" cm="1">
        <f t="array" ref="R26">IFERROR(INDEX(Tableau2[Économie cumulée (€)],SMALL(IF((Tableau2[Type]="SuperEthanol E85")*(Tableau2[Économie cumulée (€)]&lt;&gt;""),ROW(Tableau2[Type])-ROW(Tableau2[#Headers])),14)),NA())</f>
        <v>#N/A</v>
      </c>
      <c r="S26" s="1" t="e">
        <f t="shared" si="4"/>
        <v>#N/A</v>
      </c>
    </row>
    <row r="27" spans="1:19" x14ac:dyDescent="0.25">
      <c r="A27" s="72">
        <f t="shared" si="5"/>
        <v>11</v>
      </c>
      <c r="B27" s="174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6"/>
        <v>6.3</v>
      </c>
      <c r="I27" s="48">
        <f t="shared" si="7"/>
        <v>11.23227</v>
      </c>
      <c r="J27" s="49">
        <f t="shared" si="8"/>
        <v>6.3</v>
      </c>
      <c r="K27" s="61"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23.375250620452864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0.51948023221740369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101.26441372819251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>IF(B29="","",A27+1)</f>
        <v>12</v>
      </c>
      <c r="B28" s="174"/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6"/>
        <v>6.09765625</v>
      </c>
      <c r="I28" s="48">
        <f t="shared" si="7"/>
        <v>12.45678</v>
      </c>
      <c r="J28" s="49">
        <f t="shared" si="8"/>
        <v>6.09765625</v>
      </c>
      <c r="K28" s="61"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25.188086782778296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0.50544953622610977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113.9957205109708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 t="e">
        <f>IF(#REF!="","",A28+1)</f>
        <v>#REF!</v>
      </c>
      <c r="B29" s="174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6"/>
        <v>6.2614107883817427</v>
      </c>
      <c r="I29" s="48">
        <f t="shared" si="7"/>
        <v>11.00061</v>
      </c>
      <c r="J29" s="49">
        <f t="shared" si="8"/>
        <v>6.2614107883817427</v>
      </c>
      <c r="K29" s="61"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24.189957791022703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0.54524062856849997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127.1850683019935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 t="e">
        <f t="shared" si="5"/>
        <v>#REF!</v>
      </c>
      <c r="B30" s="174">
        <f>IFERROR(INDEX(GS_Pleins[Date],ROW()-ROW(Tableau2[#Headers])),"")</f>
        <v>46182.083333333336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6"/>
        <v>8.2619047619047628</v>
      </c>
      <c r="I30" s="48">
        <f t="shared" si="7"/>
        <v>11.090120000000001</v>
      </c>
      <c r="J30" s="49">
        <f t="shared" si="8"/>
        <v>8.2619047619047628</v>
      </c>
      <c r="K30" s="61"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22.272781767726567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0.50207746317212743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138.36773006972007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 t="e">
        <f>IF(B31="","",A30+1)</f>
        <v>#REF!</v>
      </c>
      <c r="B31" s="174">
        <f>IFERROR(INDEX(GS_Pleins[Date],ROW()-ROW(Tableau2[#Headers])),"")</f>
        <v>46185.083333333336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 t="str">
        <f>IF(Tableau2[[#This Row],[Type]]="Super 98",Tableau2[[#This Row],[Prix €/L]],"")</f>
        <v/>
      </c>
      <c r="L31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31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138.36773006972007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72" t="e">
        <f>IF(B32="","",A31+1)</f>
        <v>#REF!</v>
      </c>
      <c r="B32" s="174">
        <f>IFERROR(INDEX(GS_Pleins[Date],ROW()-ROW(Tableau2[#Headers])),"")</f>
        <v>46189.083333333336</v>
      </c>
      <c r="C32" s="90" t="str">
        <f>IFERROR(INDEX(GS_Pleins[Type],ROW()-ROW(Tableau2[#Headers])),"")</f>
        <v>SuperEthanol E85</v>
      </c>
      <c r="D32" s="58">
        <f>IFERROR(INDEX(GS_Pleins[Km],ROW()-ROW(Tableau2[#Headers])),"")</f>
        <v>13162</v>
      </c>
      <c r="E32" s="58">
        <f>IF(AND(ISNUMBER(D31),Tableau2[[#This Row],[Km compteur]]&lt;&gt;""),Tableau2[[#This Row],[Km compteur]]-D31,"")</f>
        <v>221</v>
      </c>
      <c r="F32" s="59">
        <f>IFERROR(INDEX(GS_Pleins[Litres],ROW()-ROW(Tableau2[#Headers])),"")</f>
        <v>14.97</v>
      </c>
      <c r="G32" s="60">
        <f>IFERROR(INDEX(GS_Pleins[PrixL],ROW()-ROW(Tableau2[#Headers])),"")</f>
        <v>0.79900000000000004</v>
      </c>
      <c r="H32" s="71">
        <f>IF(OR(D32="",D31="",I32="",ISTEXT(D31)),"",F32/(D32-D31)*100)</f>
        <v>6.7737556561085972</v>
      </c>
      <c r="I32" s="48">
        <f>IF(F32="","",F32*G32)</f>
        <v>11.961030000000001</v>
      </c>
      <c r="J32" s="49">
        <f>IF(OR(D32="",D31="",F32="",ISTEXT(D31)),"",F32/(D32-D31)*100)</f>
        <v>6.7737556561085972</v>
      </c>
      <c r="K32" s="61" t="str">
        <f>IF(Tableau2[[#This Row],[Type]]="Super 98",Tableau2[[#This Row],[Prix €/L]],"")</f>
        <v/>
      </c>
      <c r="L32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32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32" s="48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138.36773006972007</v>
      </c>
      <c r="O32" s="91" t="str">
        <f>IFERROR(INDEX(GS_Pleins[Station essence],ROW()-ROW(Tableau2[#Headers])),"")</f>
        <v>E.Leclerc - Beuvry</v>
      </c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ht="18.75" x14ac:dyDescent="0.25">
      <c r="A34" s="95" t="s">
        <v>14</v>
      </c>
      <c r="B34" s="3"/>
      <c r="C34" s="3"/>
      <c r="D34" s="3"/>
      <c r="E34" s="3"/>
      <c r="F34" s="2"/>
      <c r="G34" s="13" t="s">
        <v>18</v>
      </c>
      <c r="H34" s="14"/>
      <c r="I34" s="14"/>
      <c r="J34" s="14"/>
      <c r="K34" s="14"/>
      <c r="L34" s="14"/>
      <c r="M34" s="2"/>
    </row>
    <row r="35" spans="1:27" x14ac:dyDescent="0.25">
      <c r="A35" s="4" t="s">
        <v>66</v>
      </c>
      <c r="B35" s="6">
        <f>COUNTIF(C17:C32,"SuperEthanol E85")</f>
        <v>13</v>
      </c>
      <c r="C35" s="6"/>
      <c r="D35" s="6"/>
      <c r="E35" s="6"/>
      <c r="F35" s="2"/>
      <c r="G35" s="15" t="s">
        <v>19</v>
      </c>
      <c r="H35" s="15"/>
      <c r="I35" s="15"/>
      <c r="J35" s="62">
        <f>SUM(L17:L32)</f>
        <v>259.82496006972008</v>
      </c>
      <c r="K35" s="15"/>
      <c r="L35" s="15"/>
      <c r="M35" s="5" t="s">
        <v>20</v>
      </c>
    </row>
    <row r="36" spans="1:27" x14ac:dyDescent="0.25">
      <c r="A36" s="7" t="s">
        <v>65</v>
      </c>
      <c r="B36" s="18">
        <f>COUNTIF(C17:C32,"Super 98")</f>
        <v>3</v>
      </c>
      <c r="C36" s="8"/>
      <c r="D36" s="8"/>
      <c r="E36" s="8"/>
      <c r="F36" s="2"/>
      <c r="G36" s="16" t="s">
        <v>21</v>
      </c>
      <c r="H36" s="16"/>
      <c r="I36" s="16"/>
      <c r="J36" s="63">
        <f>IF(J35=0,"",J35-B41)</f>
        <v>113.03144006972011</v>
      </c>
      <c r="K36" s="16"/>
      <c r="L36" s="16"/>
      <c r="M36" s="5" t="s">
        <v>22</v>
      </c>
    </row>
    <row r="37" spans="1:27" x14ac:dyDescent="0.25">
      <c r="A37" s="4" t="s">
        <v>15</v>
      </c>
      <c r="B37" s="19">
        <f>IF(COUNTA(D17:D32)&lt;2,"",MAX(D17:D32)-MIN(D17:D32))</f>
        <v>3350</v>
      </c>
      <c r="C37" s="9"/>
      <c r="D37" s="9"/>
      <c r="E37" s="9"/>
      <c r="F37" s="2"/>
      <c r="G37" s="17" t="s">
        <v>23</v>
      </c>
      <c r="H37" s="15"/>
      <c r="I37" s="15"/>
      <c r="J37" s="64">
        <f>IF(J36="","",J36-B6)</f>
        <v>-401.50855993027983</v>
      </c>
      <c r="K37" s="15"/>
      <c r="L37" s="15"/>
      <c r="M37" s="5" t="s">
        <v>24</v>
      </c>
    </row>
    <row r="38" spans="1:27" x14ac:dyDescent="0.25">
      <c r="A38" s="55" t="s">
        <v>181</v>
      </c>
      <c r="B38" s="56">
        <f>IFERROR((LOOKUP(9.99999999999999E+307,Tableau2[Km compteur])-INDEX(Tableau2[Km compteur],1))/(LOOKUP(9.99999999999999E+307,Tableau2[Date])-INDEX(Tableau2[Date],1))*7,"-")</f>
        <v>403.73027259682681</v>
      </c>
      <c r="C38" s="8"/>
      <c r="D38" s="8"/>
      <c r="E38" s="8"/>
      <c r="F38" s="2"/>
      <c r="G38" s="16" t="s">
        <v>25</v>
      </c>
      <c r="H38" s="16"/>
      <c r="I38" s="16"/>
      <c r="J38" s="65">
        <f>IF(OR(B6="",B6=0,J36=""),"",MIN(J36/B6,1))</f>
        <v>0.21967473873696916</v>
      </c>
      <c r="K38" s="16"/>
      <c r="L38" s="16"/>
      <c r="M38" s="2"/>
    </row>
    <row r="39" spans="1:27" x14ac:dyDescent="0.25">
      <c r="A39" s="4" t="s">
        <v>182</v>
      </c>
      <c r="B39" s="54">
        <f>IFERROR((LOOKUP(9.99999999999999E+307,Tableau2[Km compteur])-INDEX(Tableau2[Km compteur],1))/(LOOKUP(9.99999999999999E+307,Tableau2[Date])-INDEX(Tableau2[Date],1))*30.4375,"-")</f>
        <v>1755.505738880845</v>
      </c>
      <c r="C39" s="9"/>
      <c r="D39" s="9"/>
      <c r="E39" s="9"/>
      <c r="F39" s="2"/>
      <c r="G39" s="15" t="s">
        <v>26</v>
      </c>
      <c r="H39" s="15"/>
      <c r="I39" s="15"/>
      <c r="J39" s="15" t="str">
        <f>IF(J37="","",IF(J37&gt;=0,"✅ OUI ! Rentabilisé !","❌ Pas encore... Encore "&amp;TEXT(ABS(J37),"#,##")&amp;" € à économiser"))</f>
        <v>❌ Pas encore... Encore 401,51 € à économiser</v>
      </c>
      <c r="K39" s="15"/>
      <c r="L39" s="15"/>
      <c r="M39" s="2"/>
    </row>
    <row r="40" spans="1:27" x14ac:dyDescent="0.25">
      <c r="A40" s="7" t="s">
        <v>16</v>
      </c>
      <c r="B40" s="20">
        <f>SUMIF(C17:C32,"SuperEthanol E85",F17:F32)</f>
        <v>186.44</v>
      </c>
      <c r="C40" s="10"/>
      <c r="D40" s="10"/>
      <c r="E40" s="10"/>
      <c r="F40" s="2"/>
      <c r="G40" s="66"/>
      <c r="H40" s="66"/>
      <c r="I40" s="66"/>
      <c r="J40" s="66"/>
      <c r="K40" s="66"/>
      <c r="L40" s="66"/>
      <c r="M40" s="2"/>
      <c r="AA40"/>
    </row>
    <row r="41" spans="1:27" x14ac:dyDescent="0.25">
      <c r="A41" s="4" t="s">
        <v>17</v>
      </c>
      <c r="B41" s="21">
        <f>SUMIF(C17:C32,"SuperEthanol E85",I17:I32)</f>
        <v>146.79351999999997</v>
      </c>
      <c r="C41" s="9"/>
      <c r="D41" s="9"/>
      <c r="E41" s="9"/>
      <c r="F41" s="2"/>
      <c r="G41" s="15" t="s">
        <v>39</v>
      </c>
      <c r="H41" s="15"/>
      <c r="I41" s="15"/>
      <c r="J41" s="68">
        <f>IF(OR(J36="",B37="",B37=0),"",J36/B37*100)</f>
        <v>3.374072837902093</v>
      </c>
      <c r="K41" s="15"/>
      <c r="L41" s="15"/>
      <c r="M41" s="2"/>
    </row>
    <row r="42" spans="1:27" x14ac:dyDescent="0.25">
      <c r="A42" s="7" t="s">
        <v>59</v>
      </c>
      <c r="B42" s="20">
        <f>IFERROR(AVERAGEIFS(J17:J32,C17:C32,"SuperEthanol E85"),"")</f>
        <v>6.6531126385267232</v>
      </c>
      <c r="C42" s="11"/>
      <c r="D42" s="11"/>
      <c r="E42" s="11"/>
      <c r="F42" s="2"/>
      <c r="G42" s="16" t="s">
        <v>183</v>
      </c>
      <c r="H42" s="16"/>
      <c r="I42" s="16"/>
      <c r="J42" s="67">
        <f>IF(OR(J41="",J41&lt;=0,J37=""),"",IF(J37&gt;=0,0,ROUNDUP(ABS(J37)/J41*100,0)))</f>
        <v>11900</v>
      </c>
      <c r="K42" s="16"/>
      <c r="L42" s="16"/>
      <c r="M42" s="2"/>
    </row>
    <row r="43" spans="1:27" x14ac:dyDescent="0.25">
      <c r="A43" s="4" t="s">
        <v>60</v>
      </c>
      <c r="B43" s="9">
        <f>IFERROR(AVERAGEIFS(J17:J32,C17:C32,"Super 98"),"")</f>
        <v>5.394659991656237</v>
      </c>
      <c r="C43" s="12"/>
      <c r="D43" s="12"/>
      <c r="E43" s="12"/>
      <c r="F43" s="2"/>
      <c r="G43" s="2"/>
      <c r="H43" s="2"/>
      <c r="I43" s="2"/>
      <c r="J43" s="2"/>
      <c r="K43" s="2"/>
      <c r="L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2">
    <cfRule type="expression" dxfId="95" priority="2">
      <formula>AND($C17="SuperEthanol E85",$K17="")</formula>
    </cfRule>
  </conditionalFormatting>
  <conditionalFormatting sqref="G17:G32">
    <cfRule type="expression" dxfId="94" priority="3">
      <formula>AND($G17&lt;&gt;"",ISNUMBER($G17),$G17&lt;AVERAGEIFS(G:G,C:C,$C17,G:G,"&gt;="&amp;$G17-30,G:G," &lt;="&amp;$G17))</formula>
    </cfRule>
    <cfRule type="expression" dxfId="93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2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2" xr:uid="{B8AC8B16-C3E6-421D-BC21-6925A81F4C04}">
      <formula1>INDIRECT("tbl_stationEssence")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4"/>
  </cols>
  <sheetData>
    <row r="1" spans="1:8" ht="29.25" customHeight="1" x14ac:dyDescent="0.25">
      <c r="A1" s="161"/>
      <c r="B1" s="161"/>
      <c r="C1" s="161"/>
      <c r="D1" s="161"/>
      <c r="E1" s="161"/>
      <c r="F1" s="161"/>
      <c r="G1" s="161"/>
      <c r="H1" s="161"/>
    </row>
    <row r="2" spans="1:8" ht="18.75" customHeight="1" x14ac:dyDescent="0.25">
      <c r="A2" s="119" t="s">
        <v>275</v>
      </c>
      <c r="B2" s="119" t="s">
        <v>294</v>
      </c>
      <c r="C2" s="119" t="s">
        <v>295</v>
      </c>
      <c r="D2" s="119" t="s">
        <v>471</v>
      </c>
      <c r="E2" s="119" t="s">
        <v>296</v>
      </c>
      <c r="F2" s="119" t="s">
        <v>297</v>
      </c>
      <c r="G2" s="119" t="s">
        <v>298</v>
      </c>
      <c r="H2" s="119" t="s">
        <v>472</v>
      </c>
    </row>
    <row r="3" spans="1:8" ht="16.5" customHeight="1" x14ac:dyDescent="0.25">
      <c r="A3" s="125" t="s">
        <v>335</v>
      </c>
      <c r="B3" s="120">
        <v>0.745</v>
      </c>
      <c r="C3" s="120">
        <v>1.976</v>
      </c>
      <c r="D3" s="120">
        <v>1.911</v>
      </c>
      <c r="E3" s="120">
        <v>1.9419999999999999</v>
      </c>
      <c r="F3" s="120">
        <v>1.9239999999999999</v>
      </c>
      <c r="G3" s="120">
        <v>0.96899999999999997</v>
      </c>
      <c r="H3" s="121">
        <v>46177</v>
      </c>
    </row>
    <row r="4" spans="1:8" ht="16.5" customHeight="1" x14ac:dyDescent="0.25">
      <c r="A4" s="126" t="s">
        <v>325</v>
      </c>
      <c r="B4" s="122">
        <v>0.79800000000000004</v>
      </c>
      <c r="C4" s="122">
        <v>2.0350000000000001</v>
      </c>
      <c r="D4" s="122">
        <v>1.9419999999999999</v>
      </c>
      <c r="E4" s="122">
        <v>1.9990000000000001</v>
      </c>
      <c r="F4" s="122">
        <v>1.919</v>
      </c>
      <c r="G4" s="122"/>
      <c r="H4" s="123">
        <v>46177</v>
      </c>
    </row>
    <row r="5" spans="1:8" ht="16.5" customHeight="1" x14ac:dyDescent="0.25">
      <c r="A5" s="125" t="s">
        <v>336</v>
      </c>
      <c r="B5" s="120">
        <v>0.78100000000000003</v>
      </c>
      <c r="C5" s="120">
        <v>1.99</v>
      </c>
      <c r="D5" s="120">
        <v>1.9390000000000001</v>
      </c>
      <c r="E5" s="120"/>
      <c r="F5" s="120">
        <v>1.988</v>
      </c>
      <c r="G5" s="120">
        <v>0.999</v>
      </c>
      <c r="H5" s="121">
        <v>46177</v>
      </c>
    </row>
    <row r="6" spans="1:8" ht="16.5" customHeight="1" x14ac:dyDescent="0.25">
      <c r="A6" s="126" t="s">
        <v>470</v>
      </c>
      <c r="B6" s="122"/>
      <c r="C6" s="122">
        <v>1.99</v>
      </c>
      <c r="D6" s="122">
        <v>2.04</v>
      </c>
      <c r="E6" s="122"/>
      <c r="F6" s="122">
        <v>1.99</v>
      </c>
      <c r="G6" s="122"/>
      <c r="H6" s="123">
        <v>46177</v>
      </c>
    </row>
    <row r="7" spans="1:8" ht="16.5" customHeight="1" x14ac:dyDescent="0.25">
      <c r="A7" s="125" t="s">
        <v>461</v>
      </c>
      <c r="B7" s="120"/>
      <c r="C7" s="120">
        <v>2.129</v>
      </c>
      <c r="D7" s="120">
        <v>1.9690000000000001</v>
      </c>
      <c r="E7" s="120"/>
      <c r="F7" s="120">
        <v>1.9990000000000001</v>
      </c>
      <c r="G7" s="120"/>
      <c r="H7" s="121">
        <v>46177</v>
      </c>
    </row>
    <row r="8" spans="1:8" ht="16.5" customHeight="1" x14ac:dyDescent="0.25">
      <c r="A8" s="126" t="s">
        <v>442</v>
      </c>
      <c r="B8" s="122">
        <v>0.82899999999999996</v>
      </c>
      <c r="C8" s="122">
        <v>1.99</v>
      </c>
      <c r="D8" s="122">
        <v>2.0059999999999998</v>
      </c>
      <c r="E8" s="122"/>
      <c r="F8" s="122">
        <v>1.8959999999999999</v>
      </c>
      <c r="G8" s="122">
        <v>0.999</v>
      </c>
      <c r="H8" s="123">
        <v>46177</v>
      </c>
    </row>
    <row r="9" spans="1:8" ht="16.5" customHeight="1" x14ac:dyDescent="0.25">
      <c r="A9" s="125" t="s">
        <v>463</v>
      </c>
      <c r="B9" s="120"/>
      <c r="C9" s="120">
        <v>1.99</v>
      </c>
      <c r="D9" s="120">
        <v>2.0099999999999998</v>
      </c>
      <c r="E9" s="120"/>
      <c r="F9" s="120">
        <v>1.905</v>
      </c>
      <c r="G9" s="120">
        <v>0.99399999999999999</v>
      </c>
      <c r="H9" s="121">
        <v>46177</v>
      </c>
    </row>
    <row r="10" spans="1:8" ht="16.5" customHeight="1" x14ac:dyDescent="0.25">
      <c r="A10" s="126" t="s">
        <v>433</v>
      </c>
      <c r="B10" s="122">
        <v>0.79800000000000004</v>
      </c>
      <c r="C10" s="122">
        <v>2.0489999999999999</v>
      </c>
      <c r="D10" s="122">
        <v>1.9690000000000001</v>
      </c>
      <c r="E10" s="122"/>
      <c r="F10" s="122">
        <v>1.99</v>
      </c>
      <c r="G10" s="122">
        <v>1.07</v>
      </c>
      <c r="H10" s="123">
        <v>46177</v>
      </c>
    </row>
    <row r="11" spans="1:8" ht="16.5" customHeight="1" x14ac:dyDescent="0.25">
      <c r="A11" s="125" t="s">
        <v>452</v>
      </c>
      <c r="B11" s="120"/>
      <c r="C11" s="120">
        <v>2.0089999999999999</v>
      </c>
      <c r="D11" s="120">
        <v>1.9890000000000001</v>
      </c>
      <c r="E11" s="120">
        <v>1.9850000000000001</v>
      </c>
      <c r="F11" s="120">
        <v>1.9450000000000001</v>
      </c>
      <c r="G11" s="120"/>
      <c r="H11" s="121">
        <v>46177</v>
      </c>
    </row>
    <row r="12" spans="1:8" ht="16.5" customHeight="1" x14ac:dyDescent="0.25">
      <c r="A12" s="126" t="s">
        <v>437</v>
      </c>
      <c r="B12" s="122">
        <v>0.81399999999999995</v>
      </c>
      <c r="C12" s="122">
        <v>2.0790000000000002</v>
      </c>
      <c r="D12" s="122">
        <v>1.9890000000000001</v>
      </c>
      <c r="E12" s="122"/>
      <c r="F12" s="122">
        <v>1.8680000000000001</v>
      </c>
      <c r="G12" s="122">
        <v>0.999</v>
      </c>
      <c r="H12" s="123">
        <v>46177</v>
      </c>
    </row>
    <row r="13" spans="1:8" ht="16.5" customHeight="1" x14ac:dyDescent="0.25">
      <c r="A13" s="125" t="s">
        <v>464</v>
      </c>
      <c r="B13" s="120"/>
      <c r="C13" s="120">
        <v>2.109</v>
      </c>
      <c r="D13" s="120">
        <v>1.9990000000000001</v>
      </c>
      <c r="E13" s="120"/>
      <c r="F13" s="120">
        <v>1.9990000000000001</v>
      </c>
      <c r="G13" s="120"/>
      <c r="H13" s="121">
        <v>46177</v>
      </c>
    </row>
    <row r="14" spans="1:8" ht="16.5" customHeight="1" x14ac:dyDescent="0.25">
      <c r="A14" s="126" t="s">
        <v>447</v>
      </c>
      <c r="B14" s="122">
        <v>0.81899999999999995</v>
      </c>
      <c r="C14" s="122">
        <v>2.109</v>
      </c>
      <c r="D14" s="122">
        <v>1.9990000000000001</v>
      </c>
      <c r="E14" s="122"/>
      <c r="F14" s="122">
        <v>1.9890000000000001</v>
      </c>
      <c r="G14" s="122">
        <v>0.999</v>
      </c>
      <c r="H14" s="123">
        <v>46177</v>
      </c>
    </row>
    <row r="15" spans="1:8" ht="16.5" customHeight="1" x14ac:dyDescent="0.25">
      <c r="A15" s="125" t="s">
        <v>429</v>
      </c>
      <c r="B15" s="120">
        <v>0.89900000000000002</v>
      </c>
      <c r="C15" s="120">
        <v>1.99</v>
      </c>
      <c r="D15" s="120">
        <v>2.0790000000000002</v>
      </c>
      <c r="E15" s="120"/>
      <c r="F15" s="120">
        <v>1.9890000000000001</v>
      </c>
      <c r="G15" s="120">
        <v>0.999</v>
      </c>
      <c r="H15" s="121">
        <v>46177</v>
      </c>
    </row>
    <row r="16" spans="1:8" ht="16.5" customHeight="1" x14ac:dyDescent="0.25">
      <c r="A16" s="126" t="s">
        <v>449</v>
      </c>
      <c r="B16" s="122">
        <v>0.80900000000000005</v>
      </c>
      <c r="C16" s="122">
        <v>2.0790000000000002</v>
      </c>
      <c r="D16" s="122">
        <v>1.919</v>
      </c>
      <c r="E16" s="122">
        <v>1.9890000000000001</v>
      </c>
      <c r="F16" s="122">
        <v>1.9490000000000001</v>
      </c>
      <c r="G16" s="122">
        <v>0.96899999999999997</v>
      </c>
      <c r="H16" s="123">
        <v>46177</v>
      </c>
    </row>
    <row r="17" spans="1:8" ht="16.5" customHeight="1" x14ac:dyDescent="0.25">
      <c r="A17" s="125" t="s">
        <v>468</v>
      </c>
      <c r="B17" s="120"/>
      <c r="C17" s="120">
        <v>2.1589999999999998</v>
      </c>
      <c r="D17" s="120">
        <v>2.129</v>
      </c>
      <c r="E17" s="120">
        <v>2.109</v>
      </c>
      <c r="F17" s="120"/>
      <c r="G17" s="120"/>
      <c r="H17" s="121">
        <v>46177</v>
      </c>
    </row>
    <row r="18" spans="1:8" ht="16.5" customHeight="1" x14ac:dyDescent="0.25">
      <c r="A18" s="126" t="s">
        <v>439</v>
      </c>
      <c r="B18" s="122">
        <v>0.94499999999999995</v>
      </c>
      <c r="C18" s="122">
        <v>2.0630000000000002</v>
      </c>
      <c r="D18" s="122">
        <v>1.9630000000000001</v>
      </c>
      <c r="E18" s="122"/>
      <c r="F18" s="122">
        <v>1.9159999999999999</v>
      </c>
      <c r="G18" s="122"/>
      <c r="H18" s="123">
        <v>46177</v>
      </c>
    </row>
    <row r="19" spans="1:8" ht="16.5" customHeight="1" x14ac:dyDescent="0.25">
      <c r="A19" s="125" t="s">
        <v>453</v>
      </c>
      <c r="B19" s="120"/>
      <c r="C19" s="120">
        <v>1.99</v>
      </c>
      <c r="D19" s="120">
        <v>2.0089999999999999</v>
      </c>
      <c r="E19" s="120"/>
      <c r="F19" s="120"/>
      <c r="G19" s="120"/>
      <c r="H19" s="121">
        <v>46177</v>
      </c>
    </row>
    <row r="20" spans="1:8" ht="16.5" customHeight="1" x14ac:dyDescent="0.25">
      <c r="A20" s="126" t="s">
        <v>445</v>
      </c>
      <c r="B20" s="122">
        <v>0.83399999999999996</v>
      </c>
      <c r="C20" s="122">
        <v>1.99</v>
      </c>
      <c r="D20" s="122">
        <v>2.1080000000000001</v>
      </c>
      <c r="E20" s="122"/>
      <c r="F20" s="122">
        <v>1.988</v>
      </c>
      <c r="G20" s="122"/>
      <c r="H20" s="123">
        <v>46177</v>
      </c>
    </row>
    <row r="21" spans="1:8" ht="16.5" customHeight="1" x14ac:dyDescent="0.25">
      <c r="A21" s="125" t="s">
        <v>431</v>
      </c>
      <c r="B21" s="120">
        <v>0.81899999999999995</v>
      </c>
      <c r="C21" s="120">
        <v>2.089</v>
      </c>
      <c r="D21" s="120">
        <v>1.9590000000000001</v>
      </c>
      <c r="E21" s="120"/>
      <c r="F21" s="120">
        <v>1.9690000000000001</v>
      </c>
      <c r="G21" s="120"/>
      <c r="H21" s="121">
        <v>46177</v>
      </c>
    </row>
    <row r="22" spans="1:8" ht="16.5" customHeight="1" x14ac:dyDescent="0.25">
      <c r="A22" s="126" t="s">
        <v>458</v>
      </c>
      <c r="B22" s="122"/>
      <c r="C22" s="122">
        <v>2.1589999999999998</v>
      </c>
      <c r="D22" s="122">
        <v>1.9910000000000001</v>
      </c>
      <c r="E22" s="122"/>
      <c r="F22" s="122">
        <v>1.9419999999999999</v>
      </c>
      <c r="G22" s="122"/>
      <c r="H22" s="123">
        <v>46177</v>
      </c>
    </row>
    <row r="23" spans="1:8" ht="16.5" customHeight="1" x14ac:dyDescent="0.25">
      <c r="A23" s="125" t="s">
        <v>451</v>
      </c>
      <c r="B23" s="120"/>
      <c r="C23" s="120">
        <v>1.99</v>
      </c>
      <c r="D23" s="120">
        <v>2.0649999999999999</v>
      </c>
      <c r="E23" s="120"/>
      <c r="F23" s="120">
        <v>1.899</v>
      </c>
      <c r="G23" s="120"/>
      <c r="H23" s="121">
        <v>46177</v>
      </c>
    </row>
    <row r="24" spans="1:8" ht="16.5" customHeight="1" x14ac:dyDescent="0.25">
      <c r="A24" s="126" t="s">
        <v>438</v>
      </c>
      <c r="B24" s="122">
        <v>0.82899999999999996</v>
      </c>
      <c r="C24" s="122">
        <v>2.08</v>
      </c>
      <c r="D24" s="122">
        <v>1.9950000000000001</v>
      </c>
      <c r="E24" s="122"/>
      <c r="F24" s="122">
        <v>1.96</v>
      </c>
      <c r="G24" s="122"/>
      <c r="H24" s="123">
        <v>46177</v>
      </c>
    </row>
    <row r="25" spans="1:8" ht="16.5" customHeight="1" x14ac:dyDescent="0.25">
      <c r="A25" s="125" t="s">
        <v>454</v>
      </c>
      <c r="B25" s="120"/>
      <c r="C25" s="120">
        <v>2.0990000000000002</v>
      </c>
      <c r="D25" s="120">
        <v>1.9950000000000001</v>
      </c>
      <c r="E25" s="120">
        <v>2.069</v>
      </c>
      <c r="F25" s="120"/>
      <c r="G25" s="120"/>
      <c r="H25" s="121">
        <v>46177</v>
      </c>
    </row>
    <row r="26" spans="1:8" ht="16.5" customHeight="1" x14ac:dyDescent="0.25">
      <c r="A26" s="126" t="s">
        <v>459</v>
      </c>
      <c r="B26" s="122"/>
      <c r="C26" s="122">
        <v>1.99</v>
      </c>
      <c r="D26" s="122">
        <v>2.0139999999999998</v>
      </c>
      <c r="E26" s="122"/>
      <c r="F26" s="122">
        <v>1.897</v>
      </c>
      <c r="G26" s="122"/>
      <c r="H26" s="123">
        <v>46177</v>
      </c>
    </row>
    <row r="27" spans="1:8" ht="16.5" customHeight="1" x14ac:dyDescent="0.25">
      <c r="A27" s="125" t="s">
        <v>443</v>
      </c>
      <c r="B27" s="120">
        <v>0.79800000000000004</v>
      </c>
      <c r="C27" s="120">
        <v>2.0390000000000001</v>
      </c>
      <c r="D27" s="120">
        <v>1.9690000000000001</v>
      </c>
      <c r="E27" s="120"/>
      <c r="F27" s="120">
        <v>1.9390000000000001</v>
      </c>
      <c r="G27" s="120"/>
      <c r="H27" s="121">
        <v>46177</v>
      </c>
    </row>
    <row r="28" spans="1:8" ht="16.5" customHeight="1" x14ac:dyDescent="0.25">
      <c r="A28" s="126" t="s">
        <v>462</v>
      </c>
      <c r="B28" s="122"/>
      <c r="C28" s="122">
        <v>2.0590000000000002</v>
      </c>
      <c r="D28" s="122">
        <v>2.0289999999999999</v>
      </c>
      <c r="E28" s="122">
        <v>1.9990000000000001</v>
      </c>
      <c r="F28" s="122"/>
      <c r="G28" s="122"/>
      <c r="H28" s="123">
        <v>46177</v>
      </c>
    </row>
    <row r="29" spans="1:8" ht="16.5" customHeight="1" x14ac:dyDescent="0.25">
      <c r="A29" s="125" t="s">
        <v>428</v>
      </c>
      <c r="B29" s="120">
        <v>0.95</v>
      </c>
      <c r="C29" s="120">
        <v>1.99</v>
      </c>
      <c r="D29" s="120">
        <v>1.9910000000000001</v>
      </c>
      <c r="E29" s="120"/>
      <c r="F29" s="120">
        <v>1.91</v>
      </c>
      <c r="G29" s="120"/>
      <c r="H29" s="121">
        <v>46177</v>
      </c>
    </row>
    <row r="30" spans="1:8" ht="16.5" customHeight="1" x14ac:dyDescent="0.25">
      <c r="A30" s="126" t="s">
        <v>466</v>
      </c>
      <c r="B30" s="122"/>
      <c r="C30" s="122">
        <v>2.0089999999999999</v>
      </c>
      <c r="D30" s="122">
        <v>1.9690000000000001</v>
      </c>
      <c r="E30" s="122"/>
      <c r="F30" s="122">
        <v>1.9390000000000001</v>
      </c>
      <c r="G30" s="122"/>
      <c r="H30" s="123">
        <v>46177</v>
      </c>
    </row>
    <row r="31" spans="1:8" ht="16.5" customHeight="1" x14ac:dyDescent="0.25">
      <c r="A31" s="125" t="s">
        <v>446</v>
      </c>
      <c r="B31" s="120">
        <v>0.79800000000000004</v>
      </c>
      <c r="C31" s="120">
        <v>2.0030000000000001</v>
      </c>
      <c r="D31" s="120">
        <v>1.9650000000000001</v>
      </c>
      <c r="E31" s="120"/>
      <c r="F31" s="120">
        <v>1.897</v>
      </c>
      <c r="G31" s="120"/>
      <c r="H31" s="121">
        <v>46177</v>
      </c>
    </row>
    <row r="32" spans="1:8" ht="16.5" customHeight="1" x14ac:dyDescent="0.25">
      <c r="A32" s="126" t="s">
        <v>440</v>
      </c>
      <c r="B32" s="122">
        <v>0.79900000000000004</v>
      </c>
      <c r="C32" s="122">
        <v>2.0790000000000002</v>
      </c>
      <c r="D32" s="122">
        <v>1.9890000000000001</v>
      </c>
      <c r="E32" s="122"/>
      <c r="F32" s="122">
        <v>1.9590000000000001</v>
      </c>
      <c r="G32" s="122">
        <v>0.999</v>
      </c>
      <c r="H32" s="123">
        <v>46177</v>
      </c>
    </row>
    <row r="33" spans="1:8" ht="16.5" customHeight="1" x14ac:dyDescent="0.25">
      <c r="A33" s="125" t="s">
        <v>455</v>
      </c>
      <c r="B33" s="120"/>
      <c r="C33" s="120">
        <v>2.0369999999999999</v>
      </c>
      <c r="D33" s="120">
        <v>1.9990000000000001</v>
      </c>
      <c r="E33" s="120"/>
      <c r="F33" s="120">
        <v>1.9990000000000001</v>
      </c>
      <c r="G33" s="120"/>
      <c r="H33" s="121">
        <v>46177</v>
      </c>
    </row>
    <row r="34" spans="1:8" ht="16.5" customHeight="1" x14ac:dyDescent="0.25">
      <c r="A34" s="126" t="s">
        <v>435</v>
      </c>
      <c r="B34" s="122">
        <v>0.72899999999999998</v>
      </c>
      <c r="C34" s="122">
        <v>2.129</v>
      </c>
      <c r="D34" s="122">
        <v>1.9690000000000001</v>
      </c>
      <c r="E34" s="122"/>
      <c r="F34" s="122">
        <v>1.9590000000000001</v>
      </c>
      <c r="G34" s="122"/>
      <c r="H34" s="123">
        <v>46177</v>
      </c>
    </row>
    <row r="35" spans="1:8" ht="16.5" customHeight="1" x14ac:dyDescent="0.25">
      <c r="A35" s="125" t="s">
        <v>444</v>
      </c>
      <c r="B35" s="120">
        <v>0.79800000000000004</v>
      </c>
      <c r="C35" s="120">
        <v>2.0590000000000002</v>
      </c>
      <c r="D35" s="120">
        <v>1.913</v>
      </c>
      <c r="E35" s="120">
        <v>1.9990000000000001</v>
      </c>
      <c r="F35" s="120"/>
      <c r="G35" s="120"/>
      <c r="H35" s="121">
        <v>46177</v>
      </c>
    </row>
    <row r="36" spans="1:8" ht="16.5" customHeight="1" x14ac:dyDescent="0.25">
      <c r="A36" s="126" t="s">
        <v>436</v>
      </c>
      <c r="B36" s="122">
        <v>0.82899999999999996</v>
      </c>
      <c r="C36" s="122">
        <v>1.99</v>
      </c>
      <c r="D36" s="122">
        <v>2.0150000000000001</v>
      </c>
      <c r="E36" s="122"/>
      <c r="F36" s="122">
        <v>1.903</v>
      </c>
      <c r="G36" s="122">
        <v>0.98899999999999999</v>
      </c>
      <c r="H36" s="123">
        <v>46177</v>
      </c>
    </row>
    <row r="37" spans="1:8" ht="16.5" customHeight="1" x14ac:dyDescent="0.25">
      <c r="A37" s="125" t="s">
        <v>469</v>
      </c>
      <c r="B37" s="120"/>
      <c r="C37" s="120">
        <v>2.19</v>
      </c>
      <c r="D37" s="120">
        <v>2.19</v>
      </c>
      <c r="E37" s="120">
        <v>2.09</v>
      </c>
      <c r="F37" s="120"/>
      <c r="G37" s="120"/>
      <c r="H37" s="121">
        <v>46177</v>
      </c>
    </row>
    <row r="38" spans="1:8" ht="16.5" customHeight="1" x14ac:dyDescent="0.25">
      <c r="A38" s="126" t="s">
        <v>456</v>
      </c>
      <c r="B38" s="122"/>
      <c r="C38" s="122">
        <v>2.028</v>
      </c>
      <c r="D38" s="122">
        <v>1.9330000000000001</v>
      </c>
      <c r="E38" s="122"/>
      <c r="F38" s="122">
        <v>1.92</v>
      </c>
      <c r="G38" s="122"/>
      <c r="H38" s="123">
        <v>46177</v>
      </c>
    </row>
    <row r="39" spans="1:8" ht="16.5" customHeight="1" x14ac:dyDescent="0.25">
      <c r="A39" s="125" t="s">
        <v>460</v>
      </c>
      <c r="B39" s="120"/>
      <c r="C39" s="120">
        <v>2.169</v>
      </c>
      <c r="D39" s="120">
        <v>2.129</v>
      </c>
      <c r="E39" s="120">
        <v>2.1379999999999999</v>
      </c>
      <c r="F39" s="120"/>
      <c r="G39" s="120"/>
      <c r="H39" s="121">
        <v>46177</v>
      </c>
    </row>
    <row r="40" spans="1:8" ht="16.5" customHeight="1" x14ac:dyDescent="0.25">
      <c r="A40" s="126" t="s">
        <v>467</v>
      </c>
      <c r="B40" s="122"/>
      <c r="C40" s="122">
        <v>2.056</v>
      </c>
      <c r="D40" s="122">
        <v>1.966</v>
      </c>
      <c r="E40" s="122"/>
      <c r="F40" s="122">
        <v>1.893</v>
      </c>
      <c r="G40" s="122"/>
      <c r="H40" s="123">
        <v>46177</v>
      </c>
    </row>
    <row r="41" spans="1:8" ht="16.5" customHeight="1" x14ac:dyDescent="0.25">
      <c r="A41" s="125" t="s">
        <v>448</v>
      </c>
      <c r="B41" s="120">
        <v>0.79800000000000004</v>
      </c>
      <c r="C41" s="120">
        <v>2.0990000000000002</v>
      </c>
      <c r="D41" s="120">
        <v>1.907</v>
      </c>
      <c r="E41" s="120"/>
      <c r="F41" s="120">
        <v>1.9470000000000001</v>
      </c>
      <c r="G41" s="120"/>
      <c r="H41" s="121">
        <v>46177</v>
      </c>
    </row>
    <row r="42" spans="1:8" ht="16.5" customHeight="1" x14ac:dyDescent="0.25">
      <c r="A42" s="126" t="s">
        <v>430</v>
      </c>
      <c r="B42" s="122">
        <v>0.99</v>
      </c>
      <c r="C42" s="122">
        <v>2.13</v>
      </c>
      <c r="D42" s="122">
        <v>2.08</v>
      </c>
      <c r="E42" s="122"/>
      <c r="F42" s="122">
        <v>2.06</v>
      </c>
      <c r="G42" s="122">
        <v>0.999</v>
      </c>
      <c r="H42" s="123">
        <v>46177</v>
      </c>
    </row>
    <row r="43" spans="1:8" ht="16.5" customHeight="1" x14ac:dyDescent="0.25">
      <c r="A43" s="125" t="s">
        <v>450</v>
      </c>
      <c r="B43" s="120">
        <v>0.81899999999999995</v>
      </c>
      <c r="C43" s="120">
        <v>2.0750000000000002</v>
      </c>
      <c r="D43" s="120">
        <v>2.0070000000000001</v>
      </c>
      <c r="E43" s="120"/>
      <c r="F43" s="120">
        <v>1.9790000000000001</v>
      </c>
      <c r="G43" s="120"/>
      <c r="H43" s="121">
        <v>46177</v>
      </c>
    </row>
    <row r="44" spans="1:8" ht="16.5" customHeight="1" x14ac:dyDescent="0.25">
      <c r="A44" s="126" t="s">
        <v>434</v>
      </c>
      <c r="B44" s="122">
        <v>0.81499999999999995</v>
      </c>
      <c r="C44" s="122">
        <v>2.0529999999999999</v>
      </c>
      <c r="D44" s="122">
        <v>2.0150000000000001</v>
      </c>
      <c r="E44" s="122"/>
      <c r="F44" s="122">
        <v>1.9390000000000001</v>
      </c>
      <c r="G44" s="122"/>
      <c r="H44" s="123">
        <v>46177</v>
      </c>
    </row>
    <row r="45" spans="1:8" ht="16.5" customHeight="1" x14ac:dyDescent="0.25">
      <c r="A45" s="125" t="s">
        <v>441</v>
      </c>
      <c r="B45" s="120">
        <v>0.74</v>
      </c>
      <c r="C45" s="120">
        <v>1.9910000000000001</v>
      </c>
      <c r="D45" s="120">
        <v>1.9450000000000001</v>
      </c>
      <c r="E45" s="120"/>
      <c r="F45" s="120">
        <v>1.917</v>
      </c>
      <c r="G45" s="120"/>
      <c r="H45" s="121">
        <v>46177</v>
      </c>
    </row>
    <row r="46" spans="1:8" ht="16.5" customHeight="1" x14ac:dyDescent="0.25">
      <c r="A46" s="126" t="s">
        <v>465</v>
      </c>
      <c r="B46" s="122"/>
      <c r="C46" s="122">
        <v>2.169</v>
      </c>
      <c r="D46" s="122">
        <v>2.129</v>
      </c>
      <c r="E46" s="122">
        <v>2.1379999999999999</v>
      </c>
      <c r="F46" s="122"/>
      <c r="G46" s="122"/>
      <c r="H46" s="123">
        <v>46177</v>
      </c>
    </row>
    <row r="47" spans="1:8" ht="16.5" customHeight="1" x14ac:dyDescent="0.25">
      <c r="A47" s="125" t="s">
        <v>457</v>
      </c>
      <c r="B47" s="120"/>
      <c r="C47" s="120">
        <v>2.0099999999999998</v>
      </c>
      <c r="D47" s="120">
        <v>1.92</v>
      </c>
      <c r="E47" s="120"/>
      <c r="F47" s="120"/>
      <c r="G47" s="120"/>
      <c r="H47" s="121">
        <v>46176</v>
      </c>
    </row>
    <row r="48" spans="1:8" ht="16.5" customHeight="1" x14ac:dyDescent="0.25">
      <c r="A48" s="126" t="s">
        <v>432</v>
      </c>
      <c r="B48" s="122">
        <v>0.81899999999999995</v>
      </c>
      <c r="C48" s="122">
        <v>1.99</v>
      </c>
      <c r="D48" s="122">
        <v>1.97</v>
      </c>
      <c r="E48" s="122"/>
      <c r="F48" s="122"/>
      <c r="G48" s="122"/>
      <c r="H48" s="123">
        <v>46176</v>
      </c>
    </row>
    <row r="49" spans="1:8" ht="16.5" customHeight="1" x14ac:dyDescent="0.25">
      <c r="A49" s="127" t="s">
        <v>342</v>
      </c>
      <c r="B49" s="128">
        <v>0.81899999999999995</v>
      </c>
      <c r="C49" s="128">
        <v>1.99</v>
      </c>
      <c r="D49" s="128">
        <v>1.97</v>
      </c>
      <c r="E49" s="128"/>
      <c r="F49" s="128"/>
      <c r="G49" s="128"/>
      <c r="H49" s="129">
        <v>46176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506</v>
      </c>
    </row>
    <row r="4" spans="2:10" x14ac:dyDescent="0.25">
      <c r="B4" s="102" t="s">
        <v>509</v>
      </c>
    </row>
    <row r="5" spans="2:10" x14ac:dyDescent="0.25">
      <c r="B5" s="153" t="s">
        <v>0</v>
      </c>
      <c r="C5" s="153" t="s">
        <v>54</v>
      </c>
      <c r="D5" s="153" t="s">
        <v>299</v>
      </c>
      <c r="E5" s="153" t="s">
        <v>300</v>
      </c>
      <c r="F5" s="153" t="s">
        <v>507</v>
      </c>
      <c r="G5" s="153" t="s">
        <v>508</v>
      </c>
      <c r="H5" s="153" t="s">
        <v>275</v>
      </c>
      <c r="I5" s="153" t="s">
        <v>302</v>
      </c>
    </row>
    <row r="6" spans="2:10" x14ac:dyDescent="0.25">
      <c r="B6" s="162">
        <v>46154</v>
      </c>
      <c r="C6" s="96" t="s">
        <v>99</v>
      </c>
      <c r="D6" s="149">
        <v>11173</v>
      </c>
      <c r="E6" s="150">
        <v>13.94</v>
      </c>
      <c r="F6" s="151">
        <v>0.83499999999999996</v>
      </c>
      <c r="G6" s="150">
        <v>11.639899999999999</v>
      </c>
      <c r="H6" s="152" t="s">
        <v>325</v>
      </c>
      <c r="I6" s="96" t="s">
        <v>309</v>
      </c>
    </row>
    <row r="7" spans="2:10" x14ac:dyDescent="0.25">
      <c r="B7" s="162">
        <v>46151</v>
      </c>
      <c r="C7" s="96" t="s">
        <v>99</v>
      </c>
      <c r="D7" s="149">
        <v>10975</v>
      </c>
      <c r="E7" s="150">
        <v>15.28</v>
      </c>
      <c r="F7" s="151">
        <v>0.75700000000000001</v>
      </c>
      <c r="G7" s="150">
        <v>11.56696</v>
      </c>
      <c r="H7" s="152" t="s">
        <v>325</v>
      </c>
      <c r="I7" s="96" t="s">
        <v>309</v>
      </c>
    </row>
    <row r="8" spans="2:10" x14ac:dyDescent="0.25">
      <c r="B8" s="162">
        <v>46185.083333333336</v>
      </c>
      <c r="C8" s="96" t="s">
        <v>99</v>
      </c>
      <c r="D8" s="149">
        <v>12941</v>
      </c>
      <c r="E8" s="150">
        <v>16.739999999999998</v>
      </c>
      <c r="F8" s="151">
        <v>0.79900000000000004</v>
      </c>
      <c r="G8" s="150">
        <v>13.375259999999999</v>
      </c>
      <c r="H8" s="152" t="s">
        <v>325</v>
      </c>
      <c r="I8" s="96" t="s">
        <v>309</v>
      </c>
    </row>
    <row r="9" spans="2:10" x14ac:dyDescent="0.25">
      <c r="B9" s="162">
        <v>46182.083333333336</v>
      </c>
      <c r="C9" s="96" t="s">
        <v>99</v>
      </c>
      <c r="D9" s="149">
        <v>12706</v>
      </c>
      <c r="E9" s="150">
        <v>13.88</v>
      </c>
      <c r="F9" s="151">
        <v>0.79900000000000004</v>
      </c>
      <c r="G9" s="150">
        <v>11.090120000000001</v>
      </c>
      <c r="H9" s="152" t="s">
        <v>325</v>
      </c>
      <c r="I9" s="96" t="s">
        <v>309</v>
      </c>
    </row>
    <row r="10" spans="2:10" x14ac:dyDescent="0.25">
      <c r="B10" s="162">
        <v>46148</v>
      </c>
      <c r="C10" s="96" t="s">
        <v>99</v>
      </c>
      <c r="D10" s="149">
        <v>10749</v>
      </c>
      <c r="E10" s="150">
        <v>11.71</v>
      </c>
      <c r="F10" s="151">
        <v>0.747</v>
      </c>
      <c r="G10" s="150">
        <v>8.7473700000000001</v>
      </c>
      <c r="H10" s="152" t="s">
        <v>325</v>
      </c>
      <c r="I10" s="96" t="s">
        <v>309</v>
      </c>
    </row>
    <row r="12" spans="2:10" x14ac:dyDescent="0.25">
      <c r="B12" s="102" t="s">
        <v>530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507</v>
      </c>
      <c r="G13" s="96" t="s">
        <v>508</v>
      </c>
      <c r="H13" s="152" t="s">
        <v>275</v>
      </c>
      <c r="I13" s="96" t="s">
        <v>302</v>
      </c>
      <c r="J13" s="96" t="s">
        <v>529</v>
      </c>
    </row>
    <row r="14" spans="2:10" x14ac:dyDescent="0.25">
      <c r="B14" s="162">
        <v>46154</v>
      </c>
      <c r="C14" s="96" t="s">
        <v>99</v>
      </c>
      <c r="D14" s="149">
        <v>11173</v>
      </c>
      <c r="E14" s="150">
        <v>13.94</v>
      </c>
      <c r="F14" s="151">
        <v>0.83499999999999996</v>
      </c>
      <c r="G14" s="150">
        <v>11.639899999999999</v>
      </c>
      <c r="H14" s="152" t="s">
        <v>325</v>
      </c>
      <c r="I14" s="96" t="s">
        <v>309</v>
      </c>
      <c r="J14" s="160"/>
    </row>
    <row r="15" spans="2:10" x14ac:dyDescent="0.25">
      <c r="B15" s="162">
        <v>46151</v>
      </c>
      <c r="C15" s="96" t="s">
        <v>99</v>
      </c>
      <c r="D15" s="149">
        <v>10975</v>
      </c>
      <c r="E15" s="150">
        <v>15.28</v>
      </c>
      <c r="F15" s="151">
        <v>0.75700000000000001</v>
      </c>
      <c r="G15" s="150">
        <v>11.56696</v>
      </c>
      <c r="H15" s="152" t="s">
        <v>325</v>
      </c>
      <c r="I15" s="96" t="s">
        <v>309</v>
      </c>
      <c r="J15" s="160"/>
    </row>
    <row r="16" spans="2:10" x14ac:dyDescent="0.25">
      <c r="B16" s="162">
        <v>46185.083333333336</v>
      </c>
      <c r="C16" s="96" t="s">
        <v>99</v>
      </c>
      <c r="D16" s="149">
        <v>12941</v>
      </c>
      <c r="E16" s="150">
        <v>16.739999999999998</v>
      </c>
      <c r="F16" s="151">
        <v>0.79900000000000004</v>
      </c>
      <c r="G16" s="150">
        <v>13.375259999999999</v>
      </c>
      <c r="H16" s="152" t="s">
        <v>325</v>
      </c>
      <c r="I16" s="96" t="s">
        <v>309</v>
      </c>
      <c r="J16" s="160"/>
    </row>
    <row r="17" spans="2:10" x14ac:dyDescent="0.25">
      <c r="B17" s="162">
        <v>46182.083333333336</v>
      </c>
      <c r="C17" s="96" t="s">
        <v>99</v>
      </c>
      <c r="D17" s="149">
        <v>12706</v>
      </c>
      <c r="E17" s="150">
        <v>13.88</v>
      </c>
      <c r="F17" s="151">
        <v>0.79900000000000004</v>
      </c>
      <c r="G17" s="150">
        <v>11.090120000000001</v>
      </c>
      <c r="H17" s="152" t="s">
        <v>325</v>
      </c>
      <c r="I17" s="96" t="s">
        <v>309</v>
      </c>
      <c r="J17" s="160"/>
    </row>
    <row r="18" spans="2:10" x14ac:dyDescent="0.25">
      <c r="B18" s="162">
        <v>46148</v>
      </c>
      <c r="C18" s="96" t="s">
        <v>99</v>
      </c>
      <c r="D18" s="149">
        <v>10749</v>
      </c>
      <c r="E18" s="150">
        <v>11.71</v>
      </c>
      <c r="F18" s="151">
        <v>0.747</v>
      </c>
      <c r="G18" s="150">
        <v>8.7473700000000001</v>
      </c>
      <c r="H18" s="152" t="s">
        <v>325</v>
      </c>
      <c r="I18" s="96" t="s">
        <v>309</v>
      </c>
      <c r="J18" s="160"/>
    </row>
    <row r="19" spans="2:10" x14ac:dyDescent="0.25">
      <c r="B19" s="162">
        <v>46170</v>
      </c>
      <c r="C19" s="96" t="s">
        <v>99</v>
      </c>
      <c r="D19" s="149">
        <v>12041</v>
      </c>
      <c r="E19" s="150">
        <v>13.23</v>
      </c>
      <c r="F19" s="151">
        <v>0.84899999999999998</v>
      </c>
      <c r="G19" s="150">
        <v>11.23227</v>
      </c>
      <c r="H19" s="152" t="s">
        <v>335</v>
      </c>
      <c r="I19" s="96" t="s">
        <v>309</v>
      </c>
      <c r="J19" s="160"/>
    </row>
    <row r="20" spans="2:10" x14ac:dyDescent="0.25">
      <c r="B20" s="162">
        <v>46164</v>
      </c>
      <c r="C20" s="96" t="s">
        <v>99</v>
      </c>
      <c r="D20" s="149">
        <v>11831</v>
      </c>
      <c r="E20" s="150">
        <v>16.25</v>
      </c>
      <c r="F20" s="151">
        <v>0.79800000000000004</v>
      </c>
      <c r="G20" s="150">
        <v>12.967500000000001</v>
      </c>
      <c r="H20" s="152" t="s">
        <v>325</v>
      </c>
      <c r="I20" s="96" t="s">
        <v>309</v>
      </c>
      <c r="J20" s="160"/>
    </row>
    <row r="21" spans="2:10" x14ac:dyDescent="0.25">
      <c r="B21" s="162">
        <v>46161</v>
      </c>
      <c r="C21" s="96" t="s">
        <v>99</v>
      </c>
      <c r="D21" s="149">
        <v>11596</v>
      </c>
      <c r="E21" s="150">
        <v>14.9</v>
      </c>
      <c r="F21" s="151">
        <v>0.79800000000000004</v>
      </c>
      <c r="G21" s="150">
        <v>11.8902</v>
      </c>
      <c r="H21" s="152" t="s">
        <v>325</v>
      </c>
      <c r="I21" s="96" t="s">
        <v>309</v>
      </c>
      <c r="J21" s="160"/>
    </row>
    <row r="22" spans="2:10" x14ac:dyDescent="0.25">
      <c r="B22" s="162">
        <v>46157</v>
      </c>
      <c r="C22" s="96" t="s">
        <v>99</v>
      </c>
      <c r="D22" s="149">
        <v>11376</v>
      </c>
      <c r="E22" s="150">
        <v>13.37</v>
      </c>
      <c r="F22" s="151">
        <v>0.71699999999999997</v>
      </c>
      <c r="G22" s="150">
        <v>9.5862899999999982</v>
      </c>
      <c r="H22" s="152" t="s">
        <v>325</v>
      </c>
      <c r="I22" s="96" t="s">
        <v>309</v>
      </c>
      <c r="J22" s="160"/>
    </row>
    <row r="23" spans="2:10" x14ac:dyDescent="0.25">
      <c r="B23" s="162">
        <v>46177</v>
      </c>
      <c r="C23" s="96" t="s">
        <v>99</v>
      </c>
      <c r="D23" s="149">
        <v>12538</v>
      </c>
      <c r="E23" s="150">
        <v>15.09</v>
      </c>
      <c r="F23" s="151">
        <v>0.72899999999999998</v>
      </c>
      <c r="G23" s="150">
        <v>11.00061</v>
      </c>
      <c r="H23" s="152" t="s">
        <v>477</v>
      </c>
      <c r="I23" s="96" t="s">
        <v>309</v>
      </c>
      <c r="J23" s="160"/>
    </row>
    <row r="24" spans="2:10" x14ac:dyDescent="0.25">
      <c r="B24" s="162">
        <v>46140</v>
      </c>
      <c r="C24" s="96" t="s">
        <v>80</v>
      </c>
      <c r="D24" s="149">
        <v>10349</v>
      </c>
      <c r="E24" s="150">
        <v>13.75</v>
      </c>
      <c r="F24" s="151">
        <v>2.0310000000000001</v>
      </c>
      <c r="G24" s="150">
        <v>27.926250000000003</v>
      </c>
      <c r="H24" s="152" t="s">
        <v>336</v>
      </c>
      <c r="I24" s="96" t="s">
        <v>309</v>
      </c>
      <c r="J24" s="160"/>
    </row>
    <row r="25" spans="2:10" x14ac:dyDescent="0.25">
      <c r="B25" s="162">
        <v>46135</v>
      </c>
      <c r="C25" s="96" t="s">
        <v>80</v>
      </c>
      <c r="D25" s="149">
        <v>10094</v>
      </c>
      <c r="E25" s="150">
        <v>15.22</v>
      </c>
      <c r="F25" s="151">
        <v>1.9259999999999999</v>
      </c>
      <c r="G25" s="150">
        <v>29.31372</v>
      </c>
      <c r="H25" s="152" t="s">
        <v>335</v>
      </c>
      <c r="I25" s="96" t="s">
        <v>309</v>
      </c>
      <c r="J25" s="160"/>
    </row>
    <row r="26" spans="2:10" x14ac:dyDescent="0.25">
      <c r="B26" s="162">
        <v>46131</v>
      </c>
      <c r="C26" s="96" t="s">
        <v>80</v>
      </c>
      <c r="D26" s="149">
        <v>9812</v>
      </c>
      <c r="E26" s="150">
        <v>11.4</v>
      </c>
      <c r="F26" s="151">
        <v>1.9730000000000001</v>
      </c>
      <c r="G26" s="150">
        <v>22.4922</v>
      </c>
      <c r="H26" s="152" t="s">
        <v>335</v>
      </c>
      <c r="I26" s="96" t="s">
        <v>309</v>
      </c>
      <c r="J26" s="160"/>
    </row>
    <row r="27" spans="2:10" x14ac:dyDescent="0.25">
      <c r="B27" s="162">
        <v>46175</v>
      </c>
      <c r="C27" s="96" t="s">
        <v>99</v>
      </c>
      <c r="D27" s="149">
        <v>12297</v>
      </c>
      <c r="E27" s="150">
        <v>15.61</v>
      </c>
      <c r="F27" s="151">
        <v>0.79800000000000004</v>
      </c>
      <c r="G27" s="150">
        <v>12.45678</v>
      </c>
      <c r="H27" s="152" t="s">
        <v>325</v>
      </c>
      <c r="I27" s="96" t="s">
        <v>309</v>
      </c>
      <c r="J27" s="160"/>
    </row>
    <row r="28" spans="2:10" x14ac:dyDescent="0.25">
      <c r="B28" s="162">
        <v>46146</v>
      </c>
      <c r="C28" s="96" t="s">
        <v>99</v>
      </c>
      <c r="D28" s="149">
        <v>10553</v>
      </c>
      <c r="E28" s="150">
        <v>11.47</v>
      </c>
      <c r="F28" s="151">
        <v>0.80900000000000005</v>
      </c>
      <c r="G28" s="150">
        <v>9.2792300000000019</v>
      </c>
      <c r="H28" s="152" t="s">
        <v>325</v>
      </c>
      <c r="I28" s="96" t="s">
        <v>309</v>
      </c>
      <c r="J28" s="160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8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20.5" style="78" customWidth="1"/>
    <col min="2" max="2" width="11.25" style="78" bestFit="1" customWidth="1"/>
    <col min="3" max="3" width="15.875" style="78" bestFit="1" customWidth="1"/>
    <col min="4" max="4" width="9.625" style="78" customWidth="1"/>
    <col min="5" max="5" width="11.5" style="78" bestFit="1" customWidth="1"/>
    <col min="6" max="6" width="11" style="78" bestFit="1" customWidth="1"/>
    <col min="7" max="7" width="19.75" style="78" bestFit="1" customWidth="1"/>
    <col min="8" max="8" width="14.375" style="78" bestFit="1" customWidth="1"/>
    <col min="9" max="9" width="16" style="78" bestFit="1" customWidth="1"/>
    <col min="10" max="11" width="17.125" style="78" bestFit="1" customWidth="1"/>
    <col min="12" max="12" width="16" style="78" bestFit="1" customWidth="1"/>
    <col min="13" max="13" width="18.5" style="78" bestFit="1" customWidth="1"/>
    <col min="14" max="14" width="17.125" style="78" bestFit="1" customWidth="1"/>
    <col min="15" max="15" width="37.5" style="88" bestFit="1" customWidth="1"/>
    <col min="16" max="16" width="14.25" style="96" bestFit="1" customWidth="1"/>
    <col min="17" max="17" width="19.25" style="82" bestFit="1" customWidth="1"/>
    <col min="18" max="16384" width="11" style="78"/>
  </cols>
  <sheetData>
    <row r="1" spans="1:17" s="96" customFormat="1" ht="68.25" customHeight="1" x14ac:dyDescent="0.25">
      <c r="P1" s="96" t="s">
        <v>341</v>
      </c>
      <c r="Q1" s="169" t="s">
        <v>339</v>
      </c>
    </row>
    <row r="2" spans="1:17" x14ac:dyDescent="0.25">
      <c r="A2" s="73" t="s">
        <v>292</v>
      </c>
      <c r="B2" s="170" t="s">
        <v>0</v>
      </c>
      <c r="C2" s="73" t="s">
        <v>54</v>
      </c>
      <c r="D2" s="73" t="s">
        <v>299</v>
      </c>
      <c r="E2" s="73" t="s">
        <v>300</v>
      </c>
      <c r="F2" s="73" t="s">
        <v>301</v>
      </c>
      <c r="G2" s="73" t="s">
        <v>270</v>
      </c>
      <c r="H2" s="73" t="s">
        <v>302</v>
      </c>
      <c r="I2" s="73" t="s">
        <v>303</v>
      </c>
      <c r="J2" s="73" t="s">
        <v>304</v>
      </c>
      <c r="K2" s="73" t="s">
        <v>305</v>
      </c>
      <c r="L2" s="73" t="s">
        <v>306</v>
      </c>
      <c r="M2" s="73" t="s">
        <v>307</v>
      </c>
      <c r="N2" s="73" t="s">
        <v>308</v>
      </c>
      <c r="O2" t="s">
        <v>323</v>
      </c>
      <c r="P2" t="s">
        <v>341</v>
      </c>
      <c r="Q2" s="98" t="s">
        <v>339</v>
      </c>
    </row>
    <row r="3" spans="1:17" x14ac:dyDescent="0.25">
      <c r="A3" s="81" t="s">
        <v>348</v>
      </c>
      <c r="B3" s="187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335</v>
      </c>
      <c r="H3" s="79" t="s">
        <v>309</v>
      </c>
      <c r="I3" s="79"/>
      <c r="J3" s="79">
        <v>1.9730000000000001</v>
      </c>
      <c r="K3" s="79"/>
      <c r="L3" s="79"/>
      <c r="M3" s="79"/>
      <c r="N3" s="79"/>
      <c r="O3" s="97" t="s">
        <v>326</v>
      </c>
      <c r="P3" s="97" t="s">
        <v>358</v>
      </c>
      <c r="Q3" s="81"/>
    </row>
    <row r="4" spans="1:17" x14ac:dyDescent="0.25">
      <c r="A4" s="81" t="s">
        <v>349</v>
      </c>
      <c r="B4" s="187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335</v>
      </c>
      <c r="H4" s="79" t="s">
        <v>309</v>
      </c>
      <c r="I4" s="79"/>
      <c r="J4" s="79">
        <v>1.9259999999999999</v>
      </c>
      <c r="K4" s="79"/>
      <c r="L4" s="79"/>
      <c r="M4" s="79"/>
      <c r="N4" s="79"/>
      <c r="O4" s="97" t="s">
        <v>327</v>
      </c>
      <c r="P4" s="97" t="s">
        <v>358</v>
      </c>
      <c r="Q4" s="81"/>
    </row>
    <row r="5" spans="1:17" x14ac:dyDescent="0.25">
      <c r="A5" s="81" t="s">
        <v>350</v>
      </c>
      <c r="B5" s="187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336</v>
      </c>
      <c r="H5" s="79" t="s">
        <v>309</v>
      </c>
      <c r="I5" s="79"/>
      <c r="J5" s="79">
        <v>2.0310000000000001</v>
      </c>
      <c r="K5" s="79"/>
      <c r="L5" s="79"/>
      <c r="M5" s="79"/>
      <c r="N5" s="79"/>
      <c r="O5" s="97" t="s">
        <v>328</v>
      </c>
      <c r="P5" s="97" t="s">
        <v>358</v>
      </c>
      <c r="Q5" s="81"/>
    </row>
    <row r="6" spans="1:17" x14ac:dyDescent="0.25">
      <c r="A6" s="81" t="s">
        <v>351</v>
      </c>
      <c r="B6" s="187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325</v>
      </c>
      <c r="H6" s="79" t="s">
        <v>309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329</v>
      </c>
      <c r="P6" s="97" t="s">
        <v>358</v>
      </c>
      <c r="Q6" s="81"/>
    </row>
    <row r="7" spans="1:17" x14ac:dyDescent="0.25">
      <c r="A7" s="81" t="s">
        <v>352</v>
      </c>
      <c r="B7" s="187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325</v>
      </c>
      <c r="H7" s="79" t="s">
        <v>309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330</v>
      </c>
      <c r="P7" s="97" t="s">
        <v>358</v>
      </c>
      <c r="Q7" s="81"/>
    </row>
    <row r="8" spans="1:17" x14ac:dyDescent="0.25">
      <c r="A8" s="81" t="s">
        <v>353</v>
      </c>
      <c r="B8" s="187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325</v>
      </c>
      <c r="H8" s="79" t="s">
        <v>309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331</v>
      </c>
      <c r="P8" s="97" t="s">
        <v>358</v>
      </c>
      <c r="Q8" s="81"/>
    </row>
    <row r="9" spans="1:17" x14ac:dyDescent="0.25">
      <c r="A9" s="81" t="s">
        <v>354</v>
      </c>
      <c r="B9" s="187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325</v>
      </c>
      <c r="H9" s="79" t="s">
        <v>309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332</v>
      </c>
      <c r="P9" s="97" t="s">
        <v>358</v>
      </c>
      <c r="Q9" s="81"/>
    </row>
    <row r="10" spans="1:17" x14ac:dyDescent="0.25">
      <c r="A10" s="81" t="s">
        <v>355</v>
      </c>
      <c r="B10" s="187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325</v>
      </c>
      <c r="H10" s="79" t="s">
        <v>309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333</v>
      </c>
      <c r="P10" s="97" t="s">
        <v>358</v>
      </c>
      <c r="Q10" s="81"/>
    </row>
    <row r="11" spans="1:17" x14ac:dyDescent="0.25">
      <c r="A11" s="81" t="s">
        <v>356</v>
      </c>
      <c r="B11" s="187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325</v>
      </c>
      <c r="H11" s="79" t="s">
        <v>309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334</v>
      </c>
      <c r="P11" s="97" t="s">
        <v>358</v>
      </c>
      <c r="Q11" s="81"/>
    </row>
    <row r="12" spans="1:17" x14ac:dyDescent="0.25">
      <c r="A12" s="81" t="s">
        <v>347</v>
      </c>
      <c r="B12" s="187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325</v>
      </c>
      <c r="H12" s="79" t="s">
        <v>309</v>
      </c>
      <c r="I12" s="79">
        <v>0.79800000000000004</v>
      </c>
      <c r="J12" s="79"/>
      <c r="K12" s="79"/>
      <c r="L12" s="79"/>
      <c r="M12" s="79"/>
      <c r="N12" s="79"/>
      <c r="O12" s="97" t="s">
        <v>324</v>
      </c>
      <c r="P12" s="97" t="s">
        <v>358</v>
      </c>
      <c r="Q12" s="81"/>
    </row>
    <row r="13" spans="1:17" x14ac:dyDescent="0.25">
      <c r="A13" s="81" t="s">
        <v>357</v>
      </c>
      <c r="B13" s="187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335</v>
      </c>
      <c r="H13" s="79" t="s">
        <v>309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340</v>
      </c>
      <c r="P13" s="97" t="s">
        <v>358</v>
      </c>
      <c r="Q13" s="81"/>
    </row>
    <row r="14" spans="1:17" x14ac:dyDescent="0.25">
      <c r="A14" s="81" t="s">
        <v>476</v>
      </c>
      <c r="B14" s="187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325</v>
      </c>
      <c r="H14" s="79" t="s">
        <v>309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475</v>
      </c>
      <c r="P14" s="97" t="s">
        <v>358</v>
      </c>
      <c r="Q14" s="81"/>
    </row>
    <row r="15" spans="1:17" x14ac:dyDescent="0.25">
      <c r="A15" s="81" t="s">
        <v>481</v>
      </c>
      <c r="B15" s="187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477</v>
      </c>
      <c r="H15" s="79" t="s">
        <v>309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478</v>
      </c>
      <c r="P15" s="97" t="s">
        <v>358</v>
      </c>
      <c r="Q15" s="81"/>
    </row>
    <row r="16" spans="1:17" x14ac:dyDescent="0.25">
      <c r="A16" s="81">
        <v>46182.863483796296</v>
      </c>
      <c r="B16" s="187">
        <v>46182.083333333336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325</v>
      </c>
      <c r="H16" s="79" t="s">
        <v>309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514</v>
      </c>
      <c r="P16" s="97"/>
      <c r="Q16" s="81"/>
    </row>
    <row r="17" spans="1:17" x14ac:dyDescent="0.25">
      <c r="A17" s="81">
        <v>46186.347581018519</v>
      </c>
      <c r="B17" s="187">
        <v>46185.083333333336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325</v>
      </c>
      <c r="H17" s="79" t="s">
        <v>309</v>
      </c>
      <c r="I17" s="79">
        <v>0.78900000000000003</v>
      </c>
      <c r="J17" s="79"/>
      <c r="K17" s="79"/>
      <c r="L17" s="79"/>
      <c r="M17" s="79"/>
      <c r="N17" s="79"/>
      <c r="O17" s="97" t="s">
        <v>527</v>
      </c>
      <c r="P17" s="97"/>
      <c r="Q17" s="81"/>
    </row>
    <row r="18" spans="1:17" x14ac:dyDescent="0.25">
      <c r="A18" s="81">
        <v>46189.795393518521</v>
      </c>
      <c r="B18" s="187">
        <v>46189.083333333336</v>
      </c>
      <c r="C18" s="79" t="s">
        <v>99</v>
      </c>
      <c r="D18" s="79">
        <v>13162</v>
      </c>
      <c r="E18" s="79">
        <v>14.97</v>
      </c>
      <c r="F18" s="79">
        <v>0.79900000000000004</v>
      </c>
      <c r="G18" s="79" t="s">
        <v>325</v>
      </c>
      <c r="H18" s="79" t="s">
        <v>309</v>
      </c>
      <c r="I18" s="79">
        <v>0.79900000000000004</v>
      </c>
      <c r="J18" s="79">
        <v>1.9750000000000001</v>
      </c>
      <c r="K18" s="79"/>
      <c r="L18" s="79">
        <v>1.889</v>
      </c>
      <c r="M18" s="79">
        <v>1.885</v>
      </c>
      <c r="N18" s="79"/>
      <c r="O18" s="97" t="s">
        <v>538</v>
      </c>
      <c r="P18" s="97"/>
      <c r="Q18" s="81"/>
    </row>
  </sheetData>
  <conditionalFormatting sqref="F3:F18">
    <cfRule type="expression" dxfId="50" priority="1">
      <formula>AND($F3&lt;&gt;"",ISNUMBER($F3),$F3&lt;AVERAGEIFS(F:F,C:C,$C3,B:B,"&gt;="&amp;$B3-30,B:B," &lt;="&amp;$B3))</formula>
    </cfRule>
    <cfRule type="expression" dxfId="49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P18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17" style="73" bestFit="1" customWidth="1"/>
    <col min="2" max="2" width="10.375" style="73" bestFit="1" customWidth="1"/>
    <col min="3" max="3" width="15" style="117" bestFit="1" customWidth="1"/>
    <col min="4" max="4" width="5.875" style="117" bestFit="1" customWidth="1"/>
    <col min="5" max="5" width="7.625" style="117" bestFit="1" customWidth="1"/>
    <col min="6" max="6" width="7" style="117" bestFit="1" customWidth="1"/>
    <col min="7" max="7" width="16.125" style="117" bestFit="1" customWidth="1"/>
    <col min="8" max="8" width="10.125" style="117" bestFit="1" customWidth="1"/>
    <col min="9" max="9" width="12.375" style="117" bestFit="1" customWidth="1"/>
    <col min="10" max="11" width="13.5" style="117" bestFit="1" customWidth="1"/>
    <col min="12" max="12" width="12.375" style="117" bestFit="1" customWidth="1"/>
    <col min="13" max="13" width="15" style="117" bestFit="1" customWidth="1"/>
    <col min="14" max="14" width="13.5" style="117" bestFit="1" customWidth="1"/>
    <col min="15" max="15" width="35.875" style="117" bestFit="1" customWidth="1"/>
    <col min="16" max="16" width="13.5" style="117" bestFit="1" customWidth="1"/>
    <col min="17" max="17" width="9" style="73" bestFit="1" customWidth="1"/>
    <col min="18" max="18" width="8.125" style="73" bestFit="1" customWidth="1"/>
    <col min="19" max="16384" width="11" style="73"/>
  </cols>
  <sheetData>
    <row r="1" spans="1:16" x14ac:dyDescent="0.25">
      <c r="A1" t="s">
        <v>292</v>
      </c>
      <c r="B1" s="73" t="s">
        <v>0</v>
      </c>
      <c r="C1" s="73" t="s">
        <v>54</v>
      </c>
      <c r="D1" t="s">
        <v>299</v>
      </c>
      <c r="E1" t="s">
        <v>300</v>
      </c>
      <c r="F1" t="s">
        <v>301</v>
      </c>
      <c r="G1" t="s">
        <v>270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323</v>
      </c>
      <c r="P1" t="s">
        <v>341</v>
      </c>
    </row>
    <row r="2" spans="1:16" x14ac:dyDescent="0.25">
      <c r="A2" s="97" t="s">
        <v>539</v>
      </c>
      <c r="B2" s="173">
        <v>46189</v>
      </c>
      <c r="C2" s="79" t="s">
        <v>99</v>
      </c>
      <c r="D2">
        <v>13162</v>
      </c>
      <c r="E2">
        <v>14.97</v>
      </c>
      <c r="F2">
        <v>0.79900000000000004</v>
      </c>
      <c r="G2" s="97" t="s">
        <v>325</v>
      </c>
      <c r="H2" s="97" t="s">
        <v>309</v>
      </c>
      <c r="I2">
        <v>0.79900000000000004</v>
      </c>
      <c r="J2">
        <v>1.9750000000000001</v>
      </c>
      <c r="K2"/>
      <c r="L2">
        <v>1.889</v>
      </c>
      <c r="M2">
        <v>1.885</v>
      </c>
      <c r="N2"/>
      <c r="O2" s="97" t="s">
        <v>538</v>
      </c>
      <c r="P2" s="97" t="s">
        <v>358</v>
      </c>
    </row>
    <row r="3" spans="1:16" x14ac:dyDescent="0.25">
      <c r="A3" s="97" t="s">
        <v>528</v>
      </c>
      <c r="B3" s="173">
        <v>46185</v>
      </c>
      <c r="C3" s="79" t="s">
        <v>99</v>
      </c>
      <c r="D3">
        <v>12941</v>
      </c>
      <c r="E3">
        <v>16.739999999999998</v>
      </c>
      <c r="F3">
        <v>0.79900000000000004</v>
      </c>
      <c r="G3" s="97" t="s">
        <v>325</v>
      </c>
      <c r="H3" s="97" t="s">
        <v>309</v>
      </c>
      <c r="I3">
        <v>0.78900000000000003</v>
      </c>
      <c r="J3"/>
      <c r="K3"/>
      <c r="L3"/>
      <c r="M3"/>
      <c r="N3"/>
      <c r="O3" s="97" t="s">
        <v>527</v>
      </c>
      <c r="P3" s="97" t="s">
        <v>358</v>
      </c>
    </row>
    <row r="4" spans="1:16" x14ac:dyDescent="0.25">
      <c r="A4" s="97" t="s">
        <v>519</v>
      </c>
      <c r="B4" s="173">
        <v>46182</v>
      </c>
      <c r="C4" s="79" t="s">
        <v>99</v>
      </c>
      <c r="D4">
        <v>12706</v>
      </c>
      <c r="E4">
        <v>13.88</v>
      </c>
      <c r="F4">
        <v>0.79900000000000004</v>
      </c>
      <c r="G4" s="97" t="s">
        <v>325</v>
      </c>
      <c r="H4" s="97" t="s">
        <v>309</v>
      </c>
      <c r="I4">
        <v>0.79900000000000004</v>
      </c>
      <c r="J4">
        <v>1.9790000000000001</v>
      </c>
      <c r="K4"/>
      <c r="L4">
        <v>1.9179999999999999</v>
      </c>
      <c r="M4">
        <v>1.9670000000000001</v>
      </c>
      <c r="N4"/>
      <c r="O4" s="97" t="s">
        <v>514</v>
      </c>
      <c r="P4" s="97" t="s">
        <v>358</v>
      </c>
    </row>
    <row r="5" spans="1:16" x14ac:dyDescent="0.25">
      <c r="A5" s="97" t="s">
        <v>481</v>
      </c>
      <c r="B5" s="173">
        <v>46177</v>
      </c>
      <c r="C5" s="79" t="s">
        <v>99</v>
      </c>
      <c r="D5">
        <v>12538</v>
      </c>
      <c r="E5">
        <v>15.09</v>
      </c>
      <c r="F5">
        <v>0.72899999999999998</v>
      </c>
      <c r="G5" s="97" t="s">
        <v>477</v>
      </c>
      <c r="H5" s="97" t="s">
        <v>309</v>
      </c>
      <c r="I5">
        <v>0.81499999999999995</v>
      </c>
      <c r="J5">
        <v>1.9770000000000001</v>
      </c>
      <c r="K5"/>
      <c r="L5">
        <v>1.8620000000000001</v>
      </c>
      <c r="M5">
        <v>1.9650000000000001</v>
      </c>
      <c r="N5"/>
      <c r="O5" s="97" t="s">
        <v>478</v>
      </c>
      <c r="P5" s="97" t="s">
        <v>358</v>
      </c>
    </row>
    <row r="6" spans="1:16" x14ac:dyDescent="0.25">
      <c r="A6" s="97" t="s">
        <v>476</v>
      </c>
      <c r="B6" s="173">
        <v>46175</v>
      </c>
      <c r="C6" s="79" t="s">
        <v>99</v>
      </c>
      <c r="D6">
        <v>12297</v>
      </c>
      <c r="E6">
        <v>15.61</v>
      </c>
      <c r="F6">
        <v>0.79800000000000004</v>
      </c>
      <c r="G6" s="97" t="s">
        <v>325</v>
      </c>
      <c r="H6" s="97" t="s">
        <v>309</v>
      </c>
      <c r="I6">
        <v>0.84199999999999997</v>
      </c>
      <c r="J6">
        <v>1.99</v>
      </c>
      <c r="K6"/>
      <c r="L6">
        <v>1.99</v>
      </c>
      <c r="M6">
        <v>2.1230000000000002</v>
      </c>
      <c r="N6"/>
      <c r="O6" s="97" t="s">
        <v>475</v>
      </c>
      <c r="P6" s="97" t="s">
        <v>358</v>
      </c>
    </row>
    <row r="7" spans="1:16" x14ac:dyDescent="0.25">
      <c r="A7" s="97" t="s">
        <v>357</v>
      </c>
      <c r="B7" s="173">
        <v>46170</v>
      </c>
      <c r="C7" s="79" t="s">
        <v>99</v>
      </c>
      <c r="D7">
        <v>12041</v>
      </c>
      <c r="E7">
        <v>13.23</v>
      </c>
      <c r="F7">
        <v>0.84899999999999998</v>
      </c>
      <c r="G7" s="97" t="s">
        <v>335</v>
      </c>
      <c r="H7" s="97" t="s">
        <v>309</v>
      </c>
      <c r="I7">
        <v>0.84899999999999998</v>
      </c>
      <c r="J7">
        <v>2.1789999999999998</v>
      </c>
      <c r="K7">
        <v>2.089</v>
      </c>
      <c r="L7">
        <v>2.0390000000000001</v>
      </c>
      <c r="M7">
        <v>2.0990000000000002</v>
      </c>
      <c r="N7">
        <v>0.96899999999999997</v>
      </c>
      <c r="O7" s="97" t="s">
        <v>340</v>
      </c>
      <c r="P7" s="97" t="s">
        <v>358</v>
      </c>
    </row>
    <row r="8" spans="1:16" x14ac:dyDescent="0.25">
      <c r="A8" s="97" t="s">
        <v>347</v>
      </c>
      <c r="B8" s="173">
        <v>46164</v>
      </c>
      <c r="C8" s="79" t="s">
        <v>99</v>
      </c>
      <c r="D8">
        <v>11831</v>
      </c>
      <c r="E8">
        <v>16.25</v>
      </c>
      <c r="F8">
        <v>0.79800000000000004</v>
      </c>
      <c r="G8" s="97" t="s">
        <v>325</v>
      </c>
      <c r="H8" s="97" t="s">
        <v>309</v>
      </c>
      <c r="I8">
        <v>0.79800000000000004</v>
      </c>
      <c r="J8"/>
      <c r="K8"/>
      <c r="L8"/>
      <c r="M8"/>
      <c r="N8"/>
      <c r="O8" s="97" t="s">
        <v>324</v>
      </c>
      <c r="P8" s="97" t="s">
        <v>358</v>
      </c>
    </row>
    <row r="9" spans="1:16" x14ac:dyDescent="0.25">
      <c r="A9" s="97" t="s">
        <v>356</v>
      </c>
      <c r="B9" s="173">
        <v>46161</v>
      </c>
      <c r="C9" s="79" t="s">
        <v>99</v>
      </c>
      <c r="D9">
        <v>11596</v>
      </c>
      <c r="E9">
        <v>14.9</v>
      </c>
      <c r="F9">
        <v>0.79800000000000004</v>
      </c>
      <c r="G9" s="97" t="s">
        <v>325</v>
      </c>
      <c r="H9" s="97" t="s">
        <v>309</v>
      </c>
      <c r="I9">
        <v>0.79800000000000004</v>
      </c>
      <c r="J9">
        <v>2.0910000000000002</v>
      </c>
      <c r="K9"/>
      <c r="L9"/>
      <c r="M9"/>
      <c r="N9"/>
      <c r="O9" s="97" t="s">
        <v>334</v>
      </c>
      <c r="P9" s="97" t="s">
        <v>358</v>
      </c>
    </row>
    <row r="10" spans="1:16" x14ac:dyDescent="0.25">
      <c r="A10" s="97" t="s">
        <v>355</v>
      </c>
      <c r="B10" s="173">
        <v>46157</v>
      </c>
      <c r="C10" s="79" t="s">
        <v>99</v>
      </c>
      <c r="D10">
        <v>11376</v>
      </c>
      <c r="E10">
        <v>13.37</v>
      </c>
      <c r="F10">
        <v>0.71699999999999997</v>
      </c>
      <c r="G10" s="97" t="s">
        <v>325</v>
      </c>
      <c r="H10" s="97" t="s">
        <v>309</v>
      </c>
      <c r="I10">
        <v>0.71699999999999997</v>
      </c>
      <c r="J10">
        <v>2.0950000000000002</v>
      </c>
      <c r="K10"/>
      <c r="L10"/>
      <c r="M10"/>
      <c r="N10"/>
      <c r="O10" s="97" t="s">
        <v>333</v>
      </c>
      <c r="P10" s="97" t="s">
        <v>358</v>
      </c>
    </row>
    <row r="11" spans="1:16" x14ac:dyDescent="0.25">
      <c r="A11" s="97" t="s">
        <v>354</v>
      </c>
      <c r="B11" s="173">
        <v>46154</v>
      </c>
      <c r="C11" s="79" t="s">
        <v>99</v>
      </c>
      <c r="D11">
        <v>11173</v>
      </c>
      <c r="E11">
        <v>13.94</v>
      </c>
      <c r="F11">
        <v>0.83499999999999996</v>
      </c>
      <c r="G11" s="97" t="s">
        <v>325</v>
      </c>
      <c r="H11" s="97" t="s">
        <v>309</v>
      </c>
      <c r="I11">
        <v>0.83499999999999996</v>
      </c>
      <c r="J11">
        <v>2.0950000000000002</v>
      </c>
      <c r="K11"/>
      <c r="L11"/>
      <c r="M11"/>
      <c r="N11"/>
      <c r="O11" s="97" t="s">
        <v>332</v>
      </c>
      <c r="P11" s="97" t="s">
        <v>358</v>
      </c>
    </row>
    <row r="12" spans="1:16" x14ac:dyDescent="0.25">
      <c r="A12" s="97" t="s">
        <v>353</v>
      </c>
      <c r="B12" s="173">
        <v>46151</v>
      </c>
      <c r="C12" s="79" t="s">
        <v>99</v>
      </c>
      <c r="D12">
        <v>10975</v>
      </c>
      <c r="E12">
        <v>15.28</v>
      </c>
      <c r="F12">
        <v>0.75700000000000001</v>
      </c>
      <c r="G12" s="97" t="s">
        <v>325</v>
      </c>
      <c r="H12" s="97" t="s">
        <v>309</v>
      </c>
      <c r="I12">
        <v>0.75700000000000001</v>
      </c>
      <c r="J12">
        <v>2.0979999999999999</v>
      </c>
      <c r="K12"/>
      <c r="L12"/>
      <c r="M12"/>
      <c r="N12"/>
      <c r="O12" s="97" t="s">
        <v>331</v>
      </c>
      <c r="P12" s="97" t="s">
        <v>358</v>
      </c>
    </row>
    <row r="13" spans="1:16" x14ac:dyDescent="0.25">
      <c r="A13" s="97" t="s">
        <v>352</v>
      </c>
      <c r="B13" s="173">
        <v>46148</v>
      </c>
      <c r="C13" s="79" t="s">
        <v>99</v>
      </c>
      <c r="D13">
        <v>10749</v>
      </c>
      <c r="E13">
        <v>11.71</v>
      </c>
      <c r="F13">
        <v>0.747</v>
      </c>
      <c r="G13" s="97" t="s">
        <v>325</v>
      </c>
      <c r="H13" s="97" t="s">
        <v>309</v>
      </c>
      <c r="I13">
        <v>0.747</v>
      </c>
      <c r="J13">
        <v>2.0979999999999999</v>
      </c>
      <c r="K13"/>
      <c r="L13"/>
      <c r="M13"/>
      <c r="N13"/>
      <c r="O13" s="97" t="s">
        <v>330</v>
      </c>
      <c r="P13" s="97" t="s">
        <v>358</v>
      </c>
    </row>
    <row r="14" spans="1:16" x14ac:dyDescent="0.25">
      <c r="A14" s="97" t="s">
        <v>351</v>
      </c>
      <c r="B14" s="173">
        <v>46146</v>
      </c>
      <c r="C14" s="79" t="s">
        <v>99</v>
      </c>
      <c r="D14">
        <v>10553</v>
      </c>
      <c r="E14">
        <v>11.47</v>
      </c>
      <c r="F14">
        <v>0.80900000000000005</v>
      </c>
      <c r="G14" s="97" t="s">
        <v>325</v>
      </c>
      <c r="H14" s="97" t="s">
        <v>309</v>
      </c>
      <c r="I14">
        <v>0.80900000000000005</v>
      </c>
      <c r="J14">
        <v>2.0790000000000002</v>
      </c>
      <c r="K14"/>
      <c r="L14"/>
      <c r="M14"/>
      <c r="N14"/>
      <c r="O14" s="97" t="s">
        <v>329</v>
      </c>
      <c r="P14" s="97" t="s">
        <v>358</v>
      </c>
    </row>
    <row r="15" spans="1:16" x14ac:dyDescent="0.25">
      <c r="A15" s="97" t="s">
        <v>350</v>
      </c>
      <c r="B15" s="173">
        <v>46140</v>
      </c>
      <c r="C15" s="79" t="s">
        <v>80</v>
      </c>
      <c r="D15">
        <v>10349</v>
      </c>
      <c r="E15">
        <v>13.75</v>
      </c>
      <c r="F15">
        <v>2.0310000000000001</v>
      </c>
      <c r="G15" s="97" t="s">
        <v>336</v>
      </c>
      <c r="H15" s="97" t="s">
        <v>309</v>
      </c>
      <c r="I15"/>
      <c r="J15">
        <v>2.0310000000000001</v>
      </c>
      <c r="K15"/>
      <c r="L15"/>
      <c r="M15"/>
      <c r="N15"/>
      <c r="O15" s="97" t="s">
        <v>328</v>
      </c>
      <c r="P15" s="97" t="s">
        <v>358</v>
      </c>
    </row>
    <row r="16" spans="1:16" x14ac:dyDescent="0.25">
      <c r="A16" s="97" t="s">
        <v>349</v>
      </c>
      <c r="B16" s="173">
        <v>46135</v>
      </c>
      <c r="C16" s="79" t="s">
        <v>80</v>
      </c>
      <c r="D16">
        <v>10094</v>
      </c>
      <c r="E16">
        <v>15.22</v>
      </c>
      <c r="F16">
        <v>1.9259999999999999</v>
      </c>
      <c r="G16" s="97" t="s">
        <v>335</v>
      </c>
      <c r="H16" s="97" t="s">
        <v>309</v>
      </c>
      <c r="I16"/>
      <c r="J16">
        <v>1.9259999999999999</v>
      </c>
      <c r="K16"/>
      <c r="L16"/>
      <c r="M16"/>
      <c r="N16"/>
      <c r="O16" s="97" t="s">
        <v>327</v>
      </c>
      <c r="P16" s="97" t="s">
        <v>358</v>
      </c>
    </row>
    <row r="17" spans="1:16" x14ac:dyDescent="0.25">
      <c r="A17" s="97" t="s">
        <v>348</v>
      </c>
      <c r="B17" s="173">
        <v>46131</v>
      </c>
      <c r="C17" s="79" t="s">
        <v>80</v>
      </c>
      <c r="D17">
        <v>9812</v>
      </c>
      <c r="E17">
        <v>11.4</v>
      </c>
      <c r="F17">
        <v>1.9730000000000001</v>
      </c>
      <c r="G17" s="97" t="s">
        <v>335</v>
      </c>
      <c r="H17" s="97" t="s">
        <v>309</v>
      </c>
      <c r="I17"/>
      <c r="J17">
        <v>1.9730000000000001</v>
      </c>
      <c r="K17"/>
      <c r="L17"/>
      <c r="M17"/>
      <c r="N17"/>
      <c r="O17" s="97" t="s">
        <v>326</v>
      </c>
      <c r="P17" s="97" t="s">
        <v>358</v>
      </c>
    </row>
    <row r="18" spans="1:16" x14ac:dyDescent="0.25">
      <c r="A18" s="97" t="s">
        <v>532</v>
      </c>
      <c r="B18" s="173">
        <v>25569</v>
      </c>
      <c r="C18" s="79" t="s">
        <v>54</v>
      </c>
      <c r="D18">
        <v>0</v>
      </c>
      <c r="E18">
        <v>2</v>
      </c>
      <c r="F18">
        <v>3</v>
      </c>
      <c r="G18" s="97" t="s">
        <v>270</v>
      </c>
      <c r="H18" s="97" t="s">
        <v>302</v>
      </c>
      <c r="I18"/>
      <c r="J18"/>
      <c r="K18"/>
      <c r="L18"/>
      <c r="M18"/>
      <c r="N18"/>
      <c r="O18" s="97" t="s">
        <v>323</v>
      </c>
      <c r="P18" s="97" t="s">
        <v>358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392</v>
      </c>
      <c r="G2" s="99" t="s">
        <v>373</v>
      </c>
      <c r="H2" s="99" t="s">
        <v>393</v>
      </c>
    </row>
    <row r="3" spans="2:8" x14ac:dyDescent="0.25">
      <c r="B3" s="73" t="s">
        <v>273</v>
      </c>
      <c r="F3" s="73" t="s">
        <v>394</v>
      </c>
      <c r="H3" s="73">
        <v>1781423207000</v>
      </c>
    </row>
    <row r="4" spans="2:8" x14ac:dyDescent="0.25">
      <c r="B4" s="73" t="s">
        <v>272</v>
      </c>
      <c r="D4" s="93"/>
      <c r="F4" s="73" t="s">
        <v>395</v>
      </c>
      <c r="G4" s="73">
        <v>15.159691403444878</v>
      </c>
      <c r="H4" s="73">
        <v>1781632519000</v>
      </c>
    </row>
    <row r="5" spans="2:8" x14ac:dyDescent="0.25">
      <c r="B5" s="73" t="s">
        <v>80</v>
      </c>
      <c r="D5" s="171"/>
      <c r="F5" s="73" t="s">
        <v>397</v>
      </c>
      <c r="G5" s="73">
        <v>0.85</v>
      </c>
      <c r="H5" s="73">
        <v>1780742385823</v>
      </c>
    </row>
    <row r="6" spans="2:8" x14ac:dyDescent="0.25">
      <c r="B6" s="73" t="s">
        <v>99</v>
      </c>
      <c r="F6" s="73" t="s">
        <v>413</v>
      </c>
      <c r="H6" s="73">
        <v>1781632519000</v>
      </c>
    </row>
    <row r="7" spans="2:8" x14ac:dyDescent="0.25">
      <c r="D7" s="100"/>
      <c r="F7" s="73" t="s">
        <v>414</v>
      </c>
      <c r="G7" s="73">
        <v>200</v>
      </c>
      <c r="H7" s="73">
        <v>1780512309000</v>
      </c>
    </row>
    <row r="8" spans="2:8" hidden="1" x14ac:dyDescent="0.25">
      <c r="F8" s="160" t="s">
        <v>524</v>
      </c>
      <c r="G8" s="160">
        <v>1</v>
      </c>
      <c r="H8" s="160">
        <v>1781291427494</v>
      </c>
    </row>
    <row r="9" spans="2:8" hidden="1" x14ac:dyDescent="0.25">
      <c r="F9" s="160" t="s">
        <v>525</v>
      </c>
      <c r="G9" s="160">
        <v>1</v>
      </c>
      <c r="H9" s="160">
        <v>1781291427532</v>
      </c>
    </row>
    <row r="10" spans="2:8" hidden="1" x14ac:dyDescent="0.25">
      <c r="F10" s="160" t="s">
        <v>526</v>
      </c>
      <c r="G10" s="160">
        <v>1</v>
      </c>
      <c r="H10" s="160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3">
        <v>0</v>
      </c>
    </row>
    <row r="33" spans="4:4" x14ac:dyDescent="0.25">
      <c r="D33" s="171" t="s">
        <v>335</v>
      </c>
    </row>
    <row r="34" spans="4:4" x14ac:dyDescent="0.25">
      <c r="D34" s="73" t="s">
        <v>325</v>
      </c>
    </row>
    <row r="35" spans="4:4" x14ac:dyDescent="0.25">
      <c r="D35" s="73" t="s">
        <v>336</v>
      </c>
    </row>
    <row r="36" spans="4:4" x14ac:dyDescent="0.25">
      <c r="D36" s="130" t="s">
        <v>477</v>
      </c>
    </row>
    <row r="37" spans="4:4" x14ac:dyDescent="0.25">
      <c r="D37" s="130" t="s">
        <v>342</v>
      </c>
    </row>
    <row r="38" spans="4:4" x14ac:dyDescent="0.25">
      <c r="D38" s="172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17"/>
  <sheetViews>
    <sheetView workbookViewId="0">
      <selection activeCell="E3" sqref="E3"/>
    </sheetView>
  </sheetViews>
  <sheetFormatPr baseColWidth="10" defaultRowHeight="15.75" x14ac:dyDescent="0.25"/>
  <cols>
    <col min="7" max="7" width="11" style="188"/>
    <col min="12" max="12" width="11" style="188"/>
    <col min="39" max="39" width="11" style="188"/>
    <col min="55" max="55" width="11" style="188"/>
  </cols>
  <sheetData>
    <row r="1" spans="1:56" x14ac:dyDescent="0.25">
      <c r="A1" t="s">
        <v>361</v>
      </c>
      <c r="B1" t="s">
        <v>362</v>
      </c>
      <c r="C1" t="s">
        <v>363</v>
      </c>
      <c r="D1" t="s">
        <v>364</v>
      </c>
      <c r="E1" t="s">
        <v>365</v>
      </c>
      <c r="G1" s="188" t="s">
        <v>0</v>
      </c>
      <c r="H1" t="s">
        <v>366</v>
      </c>
      <c r="I1" t="s">
        <v>367</v>
      </c>
      <c r="J1" t="s">
        <v>513</v>
      </c>
      <c r="O1" t="s">
        <v>302</v>
      </c>
      <c r="P1" t="s">
        <v>368</v>
      </c>
      <c r="Q1" t="s">
        <v>369</v>
      </c>
      <c r="S1" t="s">
        <v>361</v>
      </c>
      <c r="T1" t="s">
        <v>370</v>
      </c>
      <c r="U1" t="s">
        <v>371</v>
      </c>
      <c r="W1" t="s">
        <v>372</v>
      </c>
      <c r="X1" t="s">
        <v>373</v>
      </c>
      <c r="Z1" t="s">
        <v>535</v>
      </c>
      <c r="AA1" t="s">
        <v>536</v>
      </c>
      <c r="AC1" t="s">
        <v>379</v>
      </c>
      <c r="AD1" t="s">
        <v>380</v>
      </c>
      <c r="AF1" t="s">
        <v>383</v>
      </c>
      <c r="AG1" t="s">
        <v>384</v>
      </c>
      <c r="AH1" t="s">
        <v>385</v>
      </c>
      <c r="AJ1" t="s">
        <v>383</v>
      </c>
      <c r="AK1" t="s">
        <v>386</v>
      </c>
      <c r="AM1" s="188" t="s">
        <v>0</v>
      </c>
      <c r="AN1" t="s">
        <v>485</v>
      </c>
      <c r="AP1" t="s">
        <v>486</v>
      </c>
      <c r="AQ1" t="s">
        <v>487</v>
      </c>
      <c r="BC1" s="188" t="s">
        <v>0</v>
      </c>
      <c r="BD1" t="s">
        <v>309</v>
      </c>
    </row>
    <row r="2" spans="1:56" x14ac:dyDescent="0.25">
      <c r="A2" t="s">
        <v>542</v>
      </c>
      <c r="B2">
        <v>79.73</v>
      </c>
      <c r="C2">
        <v>0</v>
      </c>
      <c r="D2">
        <v>0</v>
      </c>
      <c r="E2">
        <v>16.7</v>
      </c>
      <c r="G2" s="188">
        <v>46131</v>
      </c>
      <c r="I2">
        <v>1.9730000000000001</v>
      </c>
      <c r="O2" t="s">
        <v>309</v>
      </c>
      <c r="P2">
        <v>6.77</v>
      </c>
      <c r="Q2">
        <v>6.76</v>
      </c>
      <c r="S2" t="s">
        <v>542</v>
      </c>
      <c r="T2">
        <v>79.73</v>
      </c>
      <c r="W2" t="s">
        <v>374</v>
      </c>
      <c r="X2">
        <v>2026</v>
      </c>
      <c r="Z2" t="s">
        <v>537</v>
      </c>
      <c r="AA2">
        <v>-151</v>
      </c>
      <c r="AC2" t="s">
        <v>381</v>
      </c>
      <c r="AD2">
        <v>202</v>
      </c>
      <c r="AF2">
        <v>4</v>
      </c>
      <c r="AG2">
        <v>10.056345760719452</v>
      </c>
      <c r="AH2">
        <v>514.54</v>
      </c>
      <c r="AJ2">
        <v>2</v>
      </c>
      <c r="AK2">
        <v>5.3971631205673765</v>
      </c>
      <c r="AM2" s="188">
        <v>46146</v>
      </c>
      <c r="AN2">
        <v>10.056345760719452</v>
      </c>
      <c r="AP2">
        <v>0.80900000000000005</v>
      </c>
      <c r="AQ2">
        <v>5.6225490196078436</v>
      </c>
      <c r="BC2" s="188">
        <v>46135</v>
      </c>
      <c r="BD2">
        <v>5.4</v>
      </c>
    </row>
    <row r="3" spans="1:56" x14ac:dyDescent="0.25">
      <c r="A3" t="s">
        <v>396</v>
      </c>
      <c r="B3">
        <v>86.91</v>
      </c>
      <c r="C3">
        <v>-106.7</v>
      </c>
      <c r="D3">
        <v>-106.7</v>
      </c>
      <c r="E3">
        <v>33.299999999999997</v>
      </c>
      <c r="G3" s="188">
        <v>46135</v>
      </c>
      <c r="I3">
        <v>1.9259999999999999</v>
      </c>
      <c r="S3" t="s">
        <v>396</v>
      </c>
      <c r="T3">
        <v>86.91</v>
      </c>
      <c r="W3" t="s">
        <v>375</v>
      </c>
      <c r="X3">
        <v>14</v>
      </c>
      <c r="Z3" t="s">
        <v>378</v>
      </c>
      <c r="AA3">
        <v>200</v>
      </c>
      <c r="AC3" t="s">
        <v>378</v>
      </c>
      <c r="AD3">
        <v>0</v>
      </c>
      <c r="AF3">
        <v>5</v>
      </c>
      <c r="AG3">
        <v>21.229537476500422</v>
      </c>
      <c r="AH3">
        <v>514.54</v>
      </c>
      <c r="AJ3">
        <v>3</v>
      </c>
      <c r="AK3">
        <v>5.3921568627450984</v>
      </c>
      <c r="AM3" s="188">
        <v>46148</v>
      </c>
      <c r="AN3">
        <v>21.229537476500422</v>
      </c>
      <c r="AP3">
        <v>0.747</v>
      </c>
      <c r="AQ3">
        <v>5.9744897959183678</v>
      </c>
      <c r="BC3" s="188">
        <v>46140</v>
      </c>
      <c r="BD3">
        <v>5.39</v>
      </c>
    </row>
    <row r="4" spans="1:56" x14ac:dyDescent="0.25">
      <c r="A4" t="s">
        <v>479</v>
      </c>
      <c r="B4">
        <v>35.47</v>
      </c>
      <c r="C4">
        <v>-44.3</v>
      </c>
      <c r="D4">
        <v>-150.9</v>
      </c>
      <c r="E4">
        <v>50</v>
      </c>
      <c r="G4" s="188">
        <v>46140</v>
      </c>
      <c r="I4">
        <v>2.0310000000000001</v>
      </c>
      <c r="S4" t="s">
        <v>479</v>
      </c>
      <c r="T4">
        <v>35.47</v>
      </c>
      <c r="W4" t="s">
        <v>300</v>
      </c>
      <c r="X4">
        <v>196.2</v>
      </c>
      <c r="AF4">
        <v>6</v>
      </c>
      <c r="AG4">
        <v>35.656273720491299</v>
      </c>
      <c r="AH4">
        <v>514.54</v>
      </c>
      <c r="AJ4">
        <v>4</v>
      </c>
      <c r="AK4">
        <v>5.6225490196078436</v>
      </c>
      <c r="AM4" s="188">
        <v>46151</v>
      </c>
      <c r="AN4">
        <v>35.656273720491299</v>
      </c>
      <c r="AP4">
        <v>0.75700000000000001</v>
      </c>
      <c r="AQ4">
        <v>6.7610619469026547</v>
      </c>
      <c r="BC4" s="188">
        <v>46146</v>
      </c>
      <c r="BD4">
        <v>5.62</v>
      </c>
    </row>
    <row r="5" spans="1:56" x14ac:dyDescent="0.25">
      <c r="G5" s="188">
        <v>46146</v>
      </c>
      <c r="H5">
        <v>0.80900000000000005</v>
      </c>
      <c r="I5">
        <v>2.0790000000000002</v>
      </c>
      <c r="W5" t="s">
        <v>376</v>
      </c>
      <c r="X5">
        <v>202</v>
      </c>
      <c r="AF5">
        <v>7</v>
      </c>
      <c r="AG5">
        <v>47.696608424771583</v>
      </c>
      <c r="AH5">
        <v>514.54</v>
      </c>
      <c r="AJ5">
        <v>5</v>
      </c>
      <c r="AK5">
        <v>5.9744897959183678</v>
      </c>
      <c r="AM5" s="188">
        <v>46154</v>
      </c>
      <c r="AN5">
        <v>47.696608424771583</v>
      </c>
      <c r="AP5">
        <v>0.83499999999999996</v>
      </c>
      <c r="AQ5">
        <v>7.0404040404040398</v>
      </c>
      <c r="BC5" s="188">
        <v>46148</v>
      </c>
      <c r="BD5">
        <v>5.97</v>
      </c>
    </row>
    <row r="6" spans="1:56" x14ac:dyDescent="0.25">
      <c r="G6" s="188">
        <v>46148</v>
      </c>
      <c r="H6">
        <v>0.747</v>
      </c>
      <c r="I6">
        <v>2.0979999999999999</v>
      </c>
      <c r="W6" t="s">
        <v>337</v>
      </c>
      <c r="X6">
        <v>2873</v>
      </c>
      <c r="AF6">
        <v>8</v>
      </c>
      <c r="AG6">
        <v>60.822279543582724</v>
      </c>
      <c r="AH6">
        <v>514.54</v>
      </c>
      <c r="AJ6">
        <v>6</v>
      </c>
      <c r="AK6">
        <v>6.7610619469026547</v>
      </c>
      <c r="AM6" s="188">
        <v>46157</v>
      </c>
      <c r="AN6">
        <v>60.822279543582724</v>
      </c>
      <c r="AP6">
        <v>0.71699999999999997</v>
      </c>
      <c r="AQ6">
        <v>6.5862068965517233</v>
      </c>
      <c r="BC6" s="188">
        <v>46151</v>
      </c>
      <c r="BD6">
        <v>6.76</v>
      </c>
    </row>
    <row r="7" spans="1:56" x14ac:dyDescent="0.25">
      <c r="G7" s="188">
        <v>46151</v>
      </c>
      <c r="H7">
        <v>0.75700000000000001</v>
      </c>
      <c r="I7">
        <v>2.0979999999999999</v>
      </c>
      <c r="W7" t="s">
        <v>377</v>
      </c>
      <c r="X7" t="s">
        <v>325</v>
      </c>
      <c r="AF7">
        <v>9</v>
      </c>
      <c r="AG7">
        <v>74.194764299700353</v>
      </c>
      <c r="AH7">
        <v>514.54</v>
      </c>
      <c r="AJ7">
        <v>7</v>
      </c>
      <c r="AK7">
        <v>7.0404040404040398</v>
      </c>
      <c r="AM7" s="188">
        <v>46161</v>
      </c>
      <c r="AN7">
        <v>74.194764299700353</v>
      </c>
      <c r="AP7">
        <v>0.79800000000000004</v>
      </c>
      <c r="AQ7">
        <v>6.7727272727272734</v>
      </c>
      <c r="BC7" s="188">
        <v>46154</v>
      </c>
      <c r="BD7">
        <v>7.04</v>
      </c>
    </row>
    <row r="8" spans="1:56" x14ac:dyDescent="0.25">
      <c r="G8" s="188">
        <v>46154</v>
      </c>
      <c r="H8">
        <v>0.83499999999999996</v>
      </c>
      <c r="I8">
        <v>2.0950000000000002</v>
      </c>
      <c r="AF8">
        <v>10</v>
      </c>
      <c r="AG8">
        <v>89.121433107739648</v>
      </c>
      <c r="AH8">
        <v>514.54</v>
      </c>
      <c r="AJ8">
        <v>8</v>
      </c>
      <c r="AK8">
        <v>6.5862068965517233</v>
      </c>
      <c r="AM8" s="188">
        <v>46164</v>
      </c>
      <c r="AN8">
        <v>89.121433107739648</v>
      </c>
      <c r="AP8">
        <v>0.79800000000000004</v>
      </c>
      <c r="AQ8">
        <v>6.9148936170212769</v>
      </c>
      <c r="BC8" s="188">
        <v>46157</v>
      </c>
      <c r="BD8">
        <v>6.59</v>
      </c>
    </row>
    <row r="9" spans="1:56" x14ac:dyDescent="0.25">
      <c r="G9" s="188">
        <v>46157</v>
      </c>
      <c r="H9">
        <v>0.71699999999999997</v>
      </c>
      <c r="I9">
        <v>2.0950000000000002</v>
      </c>
      <c r="AF9">
        <v>11</v>
      </c>
      <c r="AG9">
        <v>101.26441372819251</v>
      </c>
      <c r="AH9">
        <v>514.54</v>
      </c>
      <c r="AJ9">
        <v>9</v>
      </c>
      <c r="AK9">
        <v>6.7727272727272734</v>
      </c>
      <c r="AM9" s="188">
        <v>46170</v>
      </c>
      <c r="AN9">
        <v>101.26441372819251</v>
      </c>
      <c r="AP9">
        <v>0.84899999999999998</v>
      </c>
      <c r="AQ9">
        <v>6.3</v>
      </c>
      <c r="BC9" s="188">
        <v>46161</v>
      </c>
      <c r="BD9">
        <v>6.77</v>
      </c>
    </row>
    <row r="10" spans="1:56" x14ac:dyDescent="0.25">
      <c r="G10" s="188">
        <v>46161</v>
      </c>
      <c r="H10">
        <v>0.79800000000000004</v>
      </c>
      <c r="I10">
        <v>2.0910000000000002</v>
      </c>
      <c r="AJ10">
        <v>10</v>
      </c>
      <c r="AK10">
        <v>6.9148936170212769</v>
      </c>
      <c r="AM10" s="188">
        <v>46177</v>
      </c>
      <c r="AN10">
        <v>127.1850683019935</v>
      </c>
      <c r="AP10">
        <v>0.72899999999999998</v>
      </c>
      <c r="AQ10">
        <v>6.2614107883817427</v>
      </c>
      <c r="BC10" s="188">
        <v>46164</v>
      </c>
      <c r="BD10">
        <v>6.91</v>
      </c>
    </row>
    <row r="11" spans="1:56" x14ac:dyDescent="0.25">
      <c r="G11" s="188">
        <v>46164</v>
      </c>
      <c r="H11">
        <v>0.79800000000000004</v>
      </c>
      <c r="I11">
        <v>2.117</v>
      </c>
      <c r="AJ11">
        <v>11</v>
      </c>
      <c r="AK11">
        <v>6.3</v>
      </c>
      <c r="AM11" s="188">
        <v>46182.083333333336</v>
      </c>
      <c r="AN11">
        <v>138.36773006972007</v>
      </c>
      <c r="AP11">
        <v>0.79900000000000004</v>
      </c>
      <c r="AQ11">
        <v>8.2619047619047628</v>
      </c>
      <c r="BC11" s="188">
        <v>46170</v>
      </c>
      <c r="BD11">
        <v>6.3</v>
      </c>
    </row>
    <row r="12" spans="1:56" x14ac:dyDescent="0.25">
      <c r="G12" s="188">
        <v>46170</v>
      </c>
      <c r="H12">
        <v>0.84899999999999998</v>
      </c>
      <c r="I12">
        <v>2.1789999999999998</v>
      </c>
      <c r="J12">
        <v>2.0990000000000002</v>
      </c>
      <c r="AM12" s="188">
        <v>46185.083333333336</v>
      </c>
      <c r="AN12">
        <v>138.36773006972007</v>
      </c>
      <c r="AP12">
        <v>0.79900000000000004</v>
      </c>
      <c r="AQ12">
        <v>7.1234042553191479</v>
      </c>
      <c r="BC12" s="188">
        <v>46175</v>
      </c>
      <c r="BD12">
        <v>6.1</v>
      </c>
    </row>
    <row r="13" spans="1:56" x14ac:dyDescent="0.25">
      <c r="G13" s="188">
        <v>46175</v>
      </c>
      <c r="H13">
        <v>0.84199999999999997</v>
      </c>
      <c r="I13">
        <v>1.99</v>
      </c>
      <c r="J13">
        <v>2.1230000000000002</v>
      </c>
      <c r="BC13" s="188">
        <v>46177</v>
      </c>
      <c r="BD13">
        <v>6.26</v>
      </c>
    </row>
    <row r="14" spans="1:56" x14ac:dyDescent="0.25">
      <c r="G14" s="188">
        <v>46177</v>
      </c>
      <c r="H14">
        <v>0.77200000000000002</v>
      </c>
      <c r="I14">
        <v>1.9770000000000001</v>
      </c>
      <c r="J14">
        <v>1.9650000000000001</v>
      </c>
      <c r="BC14" s="188">
        <v>46182</v>
      </c>
      <c r="BD14">
        <v>8.26</v>
      </c>
    </row>
    <row r="15" spans="1:56" x14ac:dyDescent="0.25">
      <c r="G15" s="188">
        <v>46182</v>
      </c>
      <c r="H15">
        <v>0.79900000000000004</v>
      </c>
      <c r="I15">
        <v>1.9790000000000001</v>
      </c>
      <c r="J15">
        <v>1.9670000000000001</v>
      </c>
      <c r="BC15" s="188">
        <v>46185</v>
      </c>
      <c r="BD15">
        <v>7.12</v>
      </c>
    </row>
    <row r="16" spans="1:56" x14ac:dyDescent="0.25">
      <c r="G16" s="188">
        <v>46185</v>
      </c>
      <c r="H16">
        <v>0.79400000000000004</v>
      </c>
    </row>
    <row r="17" spans="7:10" x14ac:dyDescent="0.25">
      <c r="G17" s="188">
        <v>46189</v>
      </c>
      <c r="H17">
        <v>0.79900000000000004</v>
      </c>
      <c r="I17">
        <v>1.9750000000000001</v>
      </c>
      <c r="J17">
        <v>1.885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417</v>
      </c>
      <c r="C1" s="116" t="s">
        <v>418</v>
      </c>
      <c r="D1" s="116" t="s">
        <v>419</v>
      </c>
    </row>
    <row r="4" spans="1:4" x14ac:dyDescent="0.25">
      <c r="A4" s="73" t="s">
        <v>325</v>
      </c>
      <c r="B4" s="73">
        <v>50.512999999999998</v>
      </c>
      <c r="C4" s="73">
        <v>2.6890000000000001</v>
      </c>
      <c r="D4" s="73" t="s">
        <v>425</v>
      </c>
    </row>
    <row r="5" spans="1:4" x14ac:dyDescent="0.25">
      <c r="A5" s="73" t="s">
        <v>335</v>
      </c>
      <c r="B5" s="73">
        <v>50.4</v>
      </c>
      <c r="C5" s="73">
        <v>3.0430000000000001</v>
      </c>
      <c r="D5" s="73" t="s">
        <v>425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2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510</v>
      </c>
      <c r="C1" s="101" t="s">
        <v>511</v>
      </c>
      <c r="D1" s="101" t="s">
        <v>512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  <row r="24" spans="1:4" x14ac:dyDescent="0.25">
      <c r="A24" s="98">
        <v>46189.829687500001</v>
      </c>
      <c r="B24">
        <v>1</v>
      </c>
      <c r="C24">
        <v>1</v>
      </c>
      <c r="D24">
        <v>27</v>
      </c>
    </row>
    <row r="25" spans="1:4" x14ac:dyDescent="0.25">
      <c r="A25" s="98">
        <v>46189.830150462964</v>
      </c>
      <c r="B25">
        <v>0</v>
      </c>
      <c r="C25">
        <v>1</v>
      </c>
      <c r="D25">
        <v>14</v>
      </c>
    </row>
    <row r="26" spans="1:4" x14ac:dyDescent="0.25">
      <c r="A26" s="98">
        <v>46189.860451388886</v>
      </c>
      <c r="B26">
        <v>0</v>
      </c>
      <c r="C26">
        <v>1</v>
      </c>
      <c r="D26">
        <v>295</v>
      </c>
    </row>
    <row r="27" spans="1:4" x14ac:dyDescent="0.25">
      <c r="A27" s="98">
        <v>46189.913738425923</v>
      </c>
      <c r="B27">
        <v>0</v>
      </c>
      <c r="C27">
        <v>1</v>
      </c>
      <c r="D27">
        <v>40</v>
      </c>
    </row>
    <row r="28" spans="1:4" x14ac:dyDescent="0.25">
      <c r="A28" s="98">
        <v>46190.194710648146</v>
      </c>
      <c r="B28">
        <v>0</v>
      </c>
      <c r="C28">
        <v>1</v>
      </c>
      <c r="D28">
        <v>51</v>
      </c>
    </row>
    <row r="29" spans="1:4" x14ac:dyDescent="0.25">
      <c r="A29" s="98">
        <v>46190.874641203707</v>
      </c>
      <c r="B29">
        <v>0</v>
      </c>
      <c r="C29">
        <v>1</v>
      </c>
      <c r="D29">
        <v>33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1"/>
  <sheetViews>
    <sheetView workbookViewId="0">
      <selection activeCell="F1" sqref="F1"/>
    </sheetView>
  </sheetViews>
  <sheetFormatPr baseColWidth="10" defaultRowHeight="15.75" x14ac:dyDescent="0.25"/>
  <cols>
    <col min="1" max="1" width="11" style="188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8" t="s">
        <v>0</v>
      </c>
      <c r="B1" t="s">
        <v>302</v>
      </c>
      <c r="C1" t="s">
        <v>389</v>
      </c>
      <c r="F1" s="154" t="s">
        <v>515</v>
      </c>
      <c r="G1" t="s">
        <v>517</v>
      </c>
      <c r="H1" t="s">
        <v>520</v>
      </c>
    </row>
    <row r="2" spans="1:8" x14ac:dyDescent="0.25">
      <c r="A2" s="188">
        <v>46131</v>
      </c>
      <c r="B2" t="s">
        <v>309</v>
      </c>
      <c r="C2" t="s">
        <v>367</v>
      </c>
      <c r="F2" s="152" t="s">
        <v>309</v>
      </c>
      <c r="G2" s="97">
        <v>17</v>
      </c>
    </row>
    <row r="3" spans="1:8" x14ac:dyDescent="0.25">
      <c r="A3" s="188">
        <v>46135</v>
      </c>
      <c r="B3" t="s">
        <v>309</v>
      </c>
      <c r="C3" t="s">
        <v>367</v>
      </c>
      <c r="F3" s="152" t="s">
        <v>516</v>
      </c>
      <c r="G3" s="97">
        <v>17</v>
      </c>
      <c r="H3" t="s">
        <v>521</v>
      </c>
    </row>
    <row r="4" spans="1:8" x14ac:dyDescent="0.25">
      <c r="A4" s="188">
        <v>46140</v>
      </c>
      <c r="B4" t="s">
        <v>309</v>
      </c>
      <c r="C4" t="s">
        <v>367</v>
      </c>
      <c r="H4" t="s">
        <v>522</v>
      </c>
    </row>
    <row r="5" spans="1:8" x14ac:dyDescent="0.25">
      <c r="A5" s="188">
        <v>46146</v>
      </c>
      <c r="B5" t="s">
        <v>309</v>
      </c>
      <c r="C5" t="s">
        <v>366</v>
      </c>
    </row>
    <row r="6" spans="1:8" x14ac:dyDescent="0.25">
      <c r="A6" s="188">
        <v>46148</v>
      </c>
      <c r="B6" t="s">
        <v>309</v>
      </c>
      <c r="C6" t="s">
        <v>366</v>
      </c>
      <c r="H6" t="s">
        <v>523</v>
      </c>
    </row>
    <row r="7" spans="1:8" x14ac:dyDescent="0.25">
      <c r="A7" s="188">
        <v>46151</v>
      </c>
      <c r="B7" t="s">
        <v>309</v>
      </c>
      <c r="C7" t="s">
        <v>366</v>
      </c>
    </row>
    <row r="8" spans="1:8" x14ac:dyDescent="0.25">
      <c r="A8" s="188">
        <v>46154</v>
      </c>
      <c r="B8" t="s">
        <v>309</v>
      </c>
      <c r="C8" t="s">
        <v>366</v>
      </c>
    </row>
    <row r="9" spans="1:8" x14ac:dyDescent="0.25">
      <c r="A9" s="188">
        <v>46157</v>
      </c>
      <c r="B9" t="s">
        <v>309</v>
      </c>
      <c r="C9" t="s">
        <v>366</v>
      </c>
    </row>
    <row r="10" spans="1:8" x14ac:dyDescent="0.25">
      <c r="A10" s="188">
        <v>46161</v>
      </c>
      <c r="B10" t="s">
        <v>309</v>
      </c>
      <c r="C10" t="s">
        <v>366</v>
      </c>
    </row>
    <row r="11" spans="1:8" x14ac:dyDescent="0.25">
      <c r="A11" s="188">
        <v>46164</v>
      </c>
      <c r="B11" t="s">
        <v>309</v>
      </c>
      <c r="C11" t="s">
        <v>366</v>
      </c>
    </row>
    <row r="12" spans="1:8" x14ac:dyDescent="0.25">
      <c r="A12" s="188">
        <v>46170</v>
      </c>
      <c r="B12" t="s">
        <v>309</v>
      </c>
      <c r="C12" t="s">
        <v>366</v>
      </c>
    </row>
    <row r="13" spans="1:8" x14ac:dyDescent="0.25">
      <c r="A13" s="188">
        <v>46175</v>
      </c>
      <c r="B13" t="s">
        <v>309</v>
      </c>
      <c r="C13" t="s">
        <v>366</v>
      </c>
    </row>
    <row r="14" spans="1:8" x14ac:dyDescent="0.25">
      <c r="A14" s="188">
        <v>46177</v>
      </c>
      <c r="B14" t="s">
        <v>309</v>
      </c>
      <c r="C14" t="s">
        <v>366</v>
      </c>
    </row>
    <row r="15" spans="1:8" x14ac:dyDescent="0.25">
      <c r="A15" s="188">
        <v>46182.083333333336</v>
      </c>
      <c r="B15" t="s">
        <v>309</v>
      </c>
      <c r="C15" t="s">
        <v>366</v>
      </c>
    </row>
    <row r="16" spans="1:8" x14ac:dyDescent="0.25">
      <c r="A16" s="188">
        <v>46185.083333333336</v>
      </c>
      <c r="B16" t="s">
        <v>309</v>
      </c>
      <c r="C16" t="s">
        <v>366</v>
      </c>
    </row>
    <row r="17" spans="1:3" x14ac:dyDescent="0.25">
      <c r="A17" s="188">
        <v>46189.083333333336</v>
      </c>
      <c r="B17" t="s">
        <v>309</v>
      </c>
      <c r="C17" t="s">
        <v>366</v>
      </c>
    </row>
    <row r="18" spans="1:3" x14ac:dyDescent="0.25">
      <c r="A18" s="188">
        <v>46131</v>
      </c>
      <c r="B18" t="s">
        <v>309</v>
      </c>
      <c r="C18" t="s">
        <v>480</v>
      </c>
    </row>
    <row r="19" spans="1:3" x14ac:dyDescent="0.25">
      <c r="A19" s="188">
        <v>46131</v>
      </c>
      <c r="B19" t="s">
        <v>309</v>
      </c>
      <c r="C19" t="s">
        <v>490</v>
      </c>
    </row>
    <row r="20" spans="1:3" x14ac:dyDescent="0.25">
      <c r="A20" s="188">
        <v>46131</v>
      </c>
      <c r="B20" t="s">
        <v>309</v>
      </c>
      <c r="C20" t="s">
        <v>513</v>
      </c>
    </row>
    <row r="21" spans="1:3" x14ac:dyDescent="0.25">
      <c r="A21" s="188">
        <v>46131</v>
      </c>
      <c r="B21" t="s">
        <v>309</v>
      </c>
      <c r="C21" t="s">
        <v>518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2026-06-17T19:06:54Z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