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ocuments\Code_python\hedos-master\input\"/>
    </mc:Choice>
  </mc:AlternateContent>
  <xr:revisionPtr revIDLastSave="0" documentId="13_ncr:1_{42737851-C950-476E-BF7A-47219EF35CB2}" xr6:coauthVersionLast="47" xr6:coauthVersionMax="47" xr10:uidLastSave="{00000000-0000-0000-0000-000000000000}"/>
  <bookViews>
    <workbookView xWindow="-120" yWindow="-120" windowWidth="29040" windowHeight="17520" tabRatio="500" activeTab="3" xr2:uid="{00000000-000D-0000-FFFF-FFFF00000000}"/>
  </bookViews>
  <sheets>
    <sheet name="male" sheetId="1" r:id="rId1"/>
    <sheet name="male volume_corrected_w2" sheetId="3" r:id="rId2"/>
    <sheet name="male volume_corrected_w3" sheetId="4" r:id="rId3"/>
    <sheet name="male volume_corrected_w4" sheetId="5" r:id="rId4"/>
    <sheet name="male_2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0" i="5" l="1"/>
  <c r="AB30" i="5"/>
  <c r="AA30" i="5"/>
  <c r="Z30" i="5"/>
  <c r="Y30" i="5"/>
  <c r="W30" i="5"/>
  <c r="D23" i="5" s="1"/>
  <c r="AD23" i="5" s="1"/>
  <c r="V30" i="5"/>
  <c r="U30" i="5"/>
  <c r="D21" i="5" s="1"/>
  <c r="AD21" i="5" s="1"/>
  <c r="S30" i="5"/>
  <c r="O30" i="5"/>
  <c r="N30" i="5"/>
  <c r="D14" i="5" s="1"/>
  <c r="AD14" i="5" s="1"/>
  <c r="M30" i="5"/>
  <c r="D13" i="5" s="1"/>
  <c r="AD13" i="5" s="1"/>
  <c r="L30" i="5"/>
  <c r="D12" i="5" s="1"/>
  <c r="AD12" i="5" s="1"/>
  <c r="K30" i="5"/>
  <c r="E11" i="5" s="1"/>
  <c r="AD11" i="5" s="1"/>
  <c r="J30" i="5"/>
  <c r="D10" i="5" s="1"/>
  <c r="AD10" i="5" s="1"/>
  <c r="I30" i="5"/>
  <c r="D9" i="5" s="1"/>
  <c r="AD9" i="5" s="1"/>
  <c r="H30" i="5"/>
  <c r="D8" i="5" s="1"/>
  <c r="AD8" i="5" s="1"/>
  <c r="G30" i="5"/>
  <c r="D7" i="5" s="1"/>
  <c r="AD7" i="5" s="1"/>
  <c r="F30" i="5"/>
  <c r="D6" i="5" s="1"/>
  <c r="AD6" i="5" s="1"/>
  <c r="C30" i="5"/>
  <c r="D3" i="5" s="1"/>
  <c r="AD3" i="5" s="1"/>
  <c r="B30" i="5"/>
  <c r="D2" i="5" s="1"/>
  <c r="AE29" i="5"/>
  <c r="T29" i="5"/>
  <c r="AD29" i="5" s="1"/>
  <c r="AE28" i="5"/>
  <c r="T28" i="5"/>
  <c r="AD28" i="5" s="1"/>
  <c r="AE27" i="5"/>
  <c r="T27" i="5"/>
  <c r="AD27" i="5" s="1"/>
  <c r="AE26" i="5"/>
  <c r="T26" i="5"/>
  <c r="AD26" i="5" s="1"/>
  <c r="AE25" i="5"/>
  <c r="T25" i="5"/>
  <c r="T30" i="5" s="1"/>
  <c r="D20" i="5" s="1"/>
  <c r="AD20" i="5" s="1"/>
  <c r="AE24" i="5"/>
  <c r="AD24" i="5"/>
  <c r="AE23" i="5"/>
  <c r="AE22" i="5"/>
  <c r="D22" i="5"/>
  <c r="AD22" i="5" s="1"/>
  <c r="AE21" i="5"/>
  <c r="AE20" i="5"/>
  <c r="AE19" i="5"/>
  <c r="Q19" i="5"/>
  <c r="AD19" i="5" s="1"/>
  <c r="AE18" i="5"/>
  <c r="AE17" i="5"/>
  <c r="AE16" i="5"/>
  <c r="AE15" i="5"/>
  <c r="R15" i="5"/>
  <c r="D15" i="5"/>
  <c r="AE14" i="5"/>
  <c r="AE13" i="5"/>
  <c r="AE12" i="5"/>
  <c r="AE11" i="5"/>
  <c r="AE10" i="5"/>
  <c r="AE9" i="5"/>
  <c r="AE8" i="5"/>
  <c r="AE7" i="5"/>
  <c r="AE6" i="5"/>
  <c r="AE5" i="5"/>
  <c r="AE4" i="5"/>
  <c r="AE3" i="5"/>
  <c r="AE2" i="5"/>
  <c r="T27" i="4"/>
  <c r="B35" i="3"/>
  <c r="C35" i="3"/>
  <c r="E35" i="3"/>
  <c r="F35" i="3"/>
  <c r="G35" i="3"/>
  <c r="H35" i="3"/>
  <c r="I35" i="3"/>
  <c r="J35" i="3"/>
  <c r="L35" i="3"/>
  <c r="M35" i="3"/>
  <c r="AE35" i="3" s="1"/>
  <c r="N35" i="3"/>
  <c r="O35" i="3"/>
  <c r="P35" i="3"/>
  <c r="Q35" i="3"/>
  <c r="R35" i="3"/>
  <c r="S35" i="3"/>
  <c r="T35" i="3"/>
  <c r="U35" i="3"/>
  <c r="V35" i="3"/>
  <c r="W35" i="3"/>
  <c r="X35" i="3"/>
  <c r="Y35" i="3"/>
  <c r="AA35" i="3"/>
  <c r="AB35" i="3"/>
  <c r="AC35" i="3"/>
  <c r="C37" i="3"/>
  <c r="E37" i="3"/>
  <c r="F37" i="3"/>
  <c r="G37" i="3"/>
  <c r="H37" i="3"/>
  <c r="I37" i="3"/>
  <c r="J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AA37" i="3"/>
  <c r="AB37" i="3"/>
  <c r="AC37" i="3"/>
  <c r="B37" i="3"/>
  <c r="D33" i="3"/>
  <c r="AE37" i="3"/>
  <c r="Q19" i="4"/>
  <c r="AD19" i="4" s="1"/>
  <c r="AE28" i="4"/>
  <c r="AE29" i="4"/>
  <c r="AE27" i="4"/>
  <c r="AE25" i="4"/>
  <c r="AE20" i="4"/>
  <c r="AE30" i="4" s="1"/>
  <c r="AE21" i="4"/>
  <c r="AE22" i="4"/>
  <c r="AE23" i="4"/>
  <c r="AE19" i="4"/>
  <c r="AE13" i="4"/>
  <c r="AE14" i="4"/>
  <c r="AE15" i="4"/>
  <c r="AE16" i="4"/>
  <c r="AE12" i="4"/>
  <c r="AE10" i="4"/>
  <c r="AE9" i="4"/>
  <c r="AE8" i="4"/>
  <c r="AE7" i="4"/>
  <c r="AE6" i="4"/>
  <c r="AE3" i="4"/>
  <c r="AE2" i="4"/>
  <c r="AE18" i="4"/>
  <c r="AE17" i="4"/>
  <c r="AE24" i="4"/>
  <c r="AE5" i="4"/>
  <c r="AE11" i="4"/>
  <c r="AE4" i="4"/>
  <c r="AE26" i="4"/>
  <c r="E15" i="4"/>
  <c r="T29" i="4"/>
  <c r="AD29" i="4" s="1"/>
  <c r="T28" i="4"/>
  <c r="AD28" i="4" s="1"/>
  <c r="AD27" i="4"/>
  <c r="T26" i="4"/>
  <c r="T25" i="4"/>
  <c r="E11" i="4"/>
  <c r="E4" i="4"/>
  <c r="AC30" i="3"/>
  <c r="AC30" i="4"/>
  <c r="AB30" i="4"/>
  <c r="AA30" i="4"/>
  <c r="Z30" i="4"/>
  <c r="Y30" i="4"/>
  <c r="O30" i="4"/>
  <c r="D30" i="4"/>
  <c r="C30" i="4"/>
  <c r="E3" i="4" s="1"/>
  <c r="B30" i="4"/>
  <c r="E2" i="4" s="1"/>
  <c r="AD26" i="4"/>
  <c r="W30" i="4"/>
  <c r="E23" i="4" s="1"/>
  <c r="AD23" i="4" s="1"/>
  <c r="V30" i="4"/>
  <c r="E22" i="4" s="1"/>
  <c r="AD22" i="4" s="1"/>
  <c r="U30" i="4"/>
  <c r="E21" i="4" s="1"/>
  <c r="AD21" i="4" s="1"/>
  <c r="S30" i="4"/>
  <c r="N30" i="4"/>
  <c r="M30" i="4"/>
  <c r="L30" i="4"/>
  <c r="E12" i="4" s="1"/>
  <c r="K30" i="4"/>
  <c r="J30" i="4"/>
  <c r="E10" i="4" s="1"/>
  <c r="I30" i="4"/>
  <c r="E9" i="4" s="1"/>
  <c r="H30" i="4"/>
  <c r="E8" i="4" s="1"/>
  <c r="G30" i="4"/>
  <c r="E7" i="4" s="1"/>
  <c r="F30" i="4"/>
  <c r="E6" i="4" s="1"/>
  <c r="R15" i="4"/>
  <c r="AD11" i="4"/>
  <c r="AD4" i="4"/>
  <c r="AE30" i="3"/>
  <c r="AB30" i="3"/>
  <c r="AA30" i="3"/>
  <c r="Z30" i="3"/>
  <c r="Y30" i="3"/>
  <c r="T30" i="3"/>
  <c r="O30" i="3"/>
  <c r="AD29" i="3"/>
  <c r="AD28" i="3"/>
  <c r="AD27" i="3"/>
  <c r="AD26" i="3"/>
  <c r="AD25" i="3"/>
  <c r="W24" i="3"/>
  <c r="W30" i="3" s="1"/>
  <c r="V24" i="3"/>
  <c r="V30" i="3" s="1"/>
  <c r="U24" i="3"/>
  <c r="U30" i="3" s="1"/>
  <c r="S24" i="3"/>
  <c r="S30" i="3" s="1"/>
  <c r="N24" i="3"/>
  <c r="N30" i="3" s="1"/>
  <c r="M24" i="3"/>
  <c r="M30" i="3" s="1"/>
  <c r="L24" i="3"/>
  <c r="L30" i="3" s="1"/>
  <c r="K24" i="3"/>
  <c r="K30" i="3" s="1"/>
  <c r="J24" i="3"/>
  <c r="J30" i="3" s="1"/>
  <c r="I24" i="3"/>
  <c r="I30" i="3" s="1"/>
  <c r="H24" i="3"/>
  <c r="H30" i="3" s="1"/>
  <c r="G24" i="3"/>
  <c r="G30" i="3" s="1"/>
  <c r="F24" i="3"/>
  <c r="F30" i="3" s="1"/>
  <c r="D24" i="3"/>
  <c r="D30" i="3" s="1"/>
  <c r="C24" i="3"/>
  <c r="C30" i="3" s="1"/>
  <c r="B24" i="3"/>
  <c r="B30" i="3" s="1"/>
  <c r="AD23" i="3"/>
  <c r="AD22" i="3"/>
  <c r="AD21" i="3"/>
  <c r="E20" i="3"/>
  <c r="AD20" i="3" s="1"/>
  <c r="AD19" i="3"/>
  <c r="R15" i="3"/>
  <c r="AD15" i="3" s="1"/>
  <c r="E15" i="3"/>
  <c r="Q5" i="3" s="1"/>
  <c r="AD14" i="3"/>
  <c r="AD13" i="3"/>
  <c r="AD12" i="3"/>
  <c r="AD11" i="3"/>
  <c r="AD10" i="3"/>
  <c r="AD9" i="3"/>
  <c r="AD8" i="3"/>
  <c r="AD7" i="3"/>
  <c r="AD6" i="3"/>
  <c r="AD4" i="3"/>
  <c r="AD3" i="3"/>
  <c r="AD2" i="3"/>
  <c r="AF31" i="2"/>
  <c r="AD31" i="2"/>
  <c r="AC31" i="2"/>
  <c r="AB31" i="2"/>
  <c r="AA31" i="2"/>
  <c r="Z31" i="2"/>
  <c r="T31" i="2"/>
  <c r="O31" i="2"/>
  <c r="AE30" i="2"/>
  <c r="AE29" i="2"/>
  <c r="AE28" i="2"/>
  <c r="AE27" i="2"/>
  <c r="AE26" i="2"/>
  <c r="X25" i="2"/>
  <c r="X31" i="2" s="1"/>
  <c r="W25" i="2"/>
  <c r="W31" i="2" s="1"/>
  <c r="V25" i="2"/>
  <c r="V31" i="2" s="1"/>
  <c r="S25" i="2"/>
  <c r="S31" i="2" s="1"/>
  <c r="N25" i="2"/>
  <c r="N31" i="2" s="1"/>
  <c r="M25" i="2"/>
  <c r="M31" i="2" s="1"/>
  <c r="L25" i="2"/>
  <c r="L31" i="2" s="1"/>
  <c r="K25" i="2"/>
  <c r="K31" i="2" s="1"/>
  <c r="J25" i="2"/>
  <c r="J31" i="2" s="1"/>
  <c r="I25" i="2"/>
  <c r="I31" i="2" s="1"/>
  <c r="H25" i="2"/>
  <c r="H31" i="2" s="1"/>
  <c r="G25" i="2"/>
  <c r="G31" i="2" s="1"/>
  <c r="F25" i="2"/>
  <c r="F31" i="2" s="1"/>
  <c r="D25" i="2"/>
  <c r="D31" i="2" s="1"/>
  <c r="C25" i="2"/>
  <c r="C31" i="2" s="1"/>
  <c r="B25" i="2"/>
  <c r="B31" i="2" s="1"/>
  <c r="AE24" i="2"/>
  <c r="AE23" i="2"/>
  <c r="AE22" i="2"/>
  <c r="E21" i="2"/>
  <c r="AE21" i="2" s="1"/>
  <c r="U20" i="2"/>
  <c r="AE20" i="2" s="1"/>
  <c r="AE19" i="2"/>
  <c r="R15" i="2"/>
  <c r="E15" i="2"/>
  <c r="E31" i="2" s="1"/>
  <c r="AE14" i="2"/>
  <c r="AE13" i="2"/>
  <c r="AE12" i="2"/>
  <c r="AE11" i="2"/>
  <c r="AE10" i="2"/>
  <c r="AE9" i="2"/>
  <c r="AE8" i="2"/>
  <c r="AE7" i="2"/>
  <c r="AE6" i="2"/>
  <c r="AE4" i="2"/>
  <c r="AE3" i="2"/>
  <c r="AE2" i="2"/>
  <c r="AC30" i="1"/>
  <c r="AB30" i="1"/>
  <c r="AA30" i="1"/>
  <c r="Z30" i="1"/>
  <c r="Y30" i="1"/>
  <c r="T30" i="1"/>
  <c r="O30" i="1"/>
  <c r="AD29" i="1"/>
  <c r="AD28" i="1"/>
  <c r="AD27" i="1"/>
  <c r="AD26" i="1"/>
  <c r="AD25" i="1"/>
  <c r="W24" i="1"/>
  <c r="W30" i="1" s="1"/>
  <c r="V24" i="1"/>
  <c r="V30" i="1" s="1"/>
  <c r="U24" i="1"/>
  <c r="U30" i="1" s="1"/>
  <c r="S24" i="1"/>
  <c r="S30" i="1" s="1"/>
  <c r="N24" i="1"/>
  <c r="N30" i="1" s="1"/>
  <c r="M24" i="1"/>
  <c r="M30" i="1" s="1"/>
  <c r="L24" i="1"/>
  <c r="L30" i="1" s="1"/>
  <c r="K24" i="1"/>
  <c r="K30" i="1" s="1"/>
  <c r="J24" i="1"/>
  <c r="J30" i="1" s="1"/>
  <c r="I24" i="1"/>
  <c r="I30" i="1" s="1"/>
  <c r="H24" i="1"/>
  <c r="H30" i="1" s="1"/>
  <c r="G24" i="1"/>
  <c r="G30" i="1" s="1"/>
  <c r="F24" i="1"/>
  <c r="F30" i="1" s="1"/>
  <c r="D24" i="1"/>
  <c r="D30" i="1" s="1"/>
  <c r="C24" i="1"/>
  <c r="C30" i="1" s="1"/>
  <c r="B24" i="1"/>
  <c r="B30" i="1" s="1"/>
  <c r="AD23" i="1"/>
  <c r="AD22" i="1"/>
  <c r="AD21" i="1"/>
  <c r="E20" i="1"/>
  <c r="AD19" i="1"/>
  <c r="R15" i="1"/>
  <c r="E15" i="1"/>
  <c r="AD14" i="1"/>
  <c r="AD13" i="1"/>
  <c r="AD12" i="1"/>
  <c r="AD11" i="1"/>
  <c r="AD10" i="1"/>
  <c r="AD9" i="1"/>
  <c r="AD8" i="1"/>
  <c r="AD7" i="1"/>
  <c r="AD6" i="1"/>
  <c r="AD4" i="1"/>
  <c r="AE30" i="1"/>
  <c r="AD3" i="1"/>
  <c r="AD2" i="1"/>
  <c r="AD25" i="5" l="1"/>
  <c r="AE30" i="5"/>
  <c r="AD15" i="5"/>
  <c r="AD2" i="5"/>
  <c r="T30" i="4"/>
  <c r="E20" i="4" s="1"/>
  <c r="AD25" i="4"/>
  <c r="AD15" i="4"/>
  <c r="E14" i="4"/>
  <c r="AD14" i="4" s="1"/>
  <c r="E13" i="4"/>
  <c r="Q5" i="4" s="1"/>
  <c r="AD10" i="4"/>
  <c r="AD9" i="4"/>
  <c r="AD8" i="4"/>
  <c r="AD7" i="4"/>
  <c r="AD6" i="4"/>
  <c r="AD2" i="4"/>
  <c r="AD3" i="4"/>
  <c r="AD12" i="4"/>
  <c r="AD20" i="4"/>
  <c r="AD24" i="4"/>
  <c r="P17" i="3"/>
  <c r="Q30" i="3"/>
  <c r="AD5" i="3"/>
  <c r="AD24" i="3"/>
  <c r="E30" i="3"/>
  <c r="AD15" i="1"/>
  <c r="Q5" i="1"/>
  <c r="AD24" i="1"/>
  <c r="P17" i="1"/>
  <c r="AD5" i="1"/>
  <c r="Q30" i="1"/>
  <c r="E30" i="1"/>
  <c r="AD20" i="1"/>
  <c r="AE25" i="2"/>
  <c r="Q5" i="2"/>
  <c r="AE15" i="2"/>
  <c r="U31" i="2"/>
  <c r="AD13" i="4" l="1"/>
  <c r="E30" i="4"/>
  <c r="P17" i="4"/>
  <c r="Q30" i="4"/>
  <c r="AD5" i="4"/>
  <c r="P30" i="3"/>
  <c r="R16" i="3"/>
  <c r="AD17" i="3"/>
  <c r="Q31" i="2"/>
  <c r="AE5" i="2"/>
  <c r="P17" i="2"/>
  <c r="P30" i="1"/>
  <c r="R16" i="1"/>
  <c r="AD17" i="1"/>
  <c r="AD17" i="4" l="1"/>
  <c r="P30" i="4"/>
  <c r="R16" i="4"/>
  <c r="AD16" i="3"/>
  <c r="X18" i="3"/>
  <c r="R30" i="3"/>
  <c r="R16" i="2"/>
  <c r="AE17" i="2"/>
  <c r="P31" i="2"/>
  <c r="AD16" i="1"/>
  <c r="X18" i="1"/>
  <c r="R30" i="1"/>
  <c r="X18" i="4" l="1"/>
  <c r="AD16" i="4"/>
  <c r="R30" i="4"/>
  <c r="AD18" i="3"/>
  <c r="X30" i="3"/>
  <c r="X30" i="1"/>
  <c r="AD18" i="1"/>
  <c r="Y18" i="2"/>
  <c r="AE16" i="2"/>
  <c r="R31" i="2"/>
  <c r="AD18" i="4" l="1"/>
  <c r="X30" i="4"/>
  <c r="Y31" i="2"/>
  <c r="AE18" i="2"/>
  <c r="D30" i="5"/>
  <c r="E4" i="5" s="1"/>
  <c r="E30" i="5" l="1"/>
  <c r="AD4" i="5"/>
  <c r="Q5" i="5"/>
  <c r="P17" i="5" l="1"/>
  <c r="Q30" i="5"/>
  <c r="AD5" i="5"/>
  <c r="R16" i="5" l="1"/>
  <c r="P30" i="5"/>
  <c r="AD17" i="5"/>
  <c r="X18" i="5" l="1"/>
  <c r="R30" i="5"/>
  <c r="AD16" i="5"/>
  <c r="AD18" i="5" l="1"/>
  <c r="X30" i="5"/>
</calcChain>
</file>

<file path=xl/sharedStrings.xml><?xml version="1.0" encoding="utf-8"?>
<sst xmlns="http://schemas.openxmlformats.org/spreadsheetml/2006/main" count="306" uniqueCount="38">
  <si>
    <t>brain</t>
  </si>
  <si>
    <t>thyroid</t>
  </si>
  <si>
    <t>lymph_nodes</t>
  </si>
  <si>
    <t>large_veins</t>
  </si>
  <si>
    <t>all_other</t>
  </si>
  <si>
    <t>fat</t>
  </si>
  <si>
    <t>skeletal_muscle</t>
  </si>
  <si>
    <t>adrenals</t>
  </si>
  <si>
    <t>skin</t>
  </si>
  <si>
    <t>red_marrow</t>
  </si>
  <si>
    <t>spongy_bone</t>
  </si>
  <si>
    <t>compact_bone</t>
  </si>
  <si>
    <t>other_skeleton</t>
  </si>
  <si>
    <t>bronchial</t>
  </si>
  <si>
    <t>pulmonary</t>
  </si>
  <si>
    <t>right_heart</t>
  </si>
  <si>
    <t>left_heart</t>
  </si>
  <si>
    <t>coronary</t>
  </si>
  <si>
    <t>liver</t>
  </si>
  <si>
    <t>kidneys</t>
  </si>
  <si>
    <t>bladder</t>
  </si>
  <si>
    <t>gonads</t>
  </si>
  <si>
    <t>aorta_large_arteries</t>
  </si>
  <si>
    <t>pancreas</t>
  </si>
  <si>
    <t>spleen</t>
  </si>
  <si>
    <t>stomach_oesophagus</t>
  </si>
  <si>
    <t>small_intestine</t>
  </si>
  <si>
    <t>large_intestine</t>
  </si>
  <si>
    <t>flow_sum</t>
  </si>
  <si>
    <t>volume</t>
  </si>
  <si>
    <t>sum</t>
  </si>
  <si>
    <t>ratio_bronchial_to_vein</t>
  </si>
  <si>
    <t>breast_flow</t>
  </si>
  <si>
    <t>breast_volume</t>
  </si>
  <si>
    <t>liver1</t>
  </si>
  <si>
    <t>liver2</t>
  </si>
  <si>
    <t>trabecular bone</t>
  </si>
  <si>
    <t>cortical bone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</si>
</sst>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0C0C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1"/>
    <xf numFmtId="0" fontId="0" fillId="5" borderId="0" xfId="0" applyFill="1"/>
    <xf numFmtId="0" fontId="0" fillId="0" borderId="0" xfId="0" applyFill="1"/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4"/>
  <sheetViews>
    <sheetView zoomScaleNormal="100" workbookViewId="0">
      <pane xSplit="1" topLeftCell="V1" activePane="topRight" state="frozen"/>
      <selection pane="topRight" activeCell="D30" sqref="D30"/>
    </sheetView>
  </sheetViews>
  <sheetFormatPr defaultColWidth="8.42578125" defaultRowHeight="15" x14ac:dyDescent="0.25"/>
  <cols>
    <col min="1" max="1" width="22.5703125" customWidth="1"/>
    <col min="2" max="2" width="5.5703125" customWidth="1"/>
    <col min="3" max="3" width="7.42578125" customWidth="1"/>
    <col min="4" max="4" width="13.42578125" customWidth="1"/>
    <col min="5" max="5" width="11.42578125" customWidth="1"/>
    <col min="7" max="7" width="3.42578125" customWidth="1"/>
    <col min="8" max="8" width="15.42578125" customWidth="1"/>
    <col min="11" max="11" width="12" customWidth="1"/>
    <col min="12" max="12" width="13" customWidth="1"/>
    <col min="13" max="13" width="14.42578125" customWidth="1"/>
    <col min="14" max="14" width="14.85546875" customWidth="1"/>
    <col min="16" max="16" width="9.42578125" customWidth="1"/>
    <col min="17" max="17" width="11" customWidth="1"/>
    <col min="18" max="18" width="10" customWidth="1"/>
    <col min="19" max="19" width="8.85546875" customWidth="1"/>
    <col min="24" max="24" width="19.42578125" customWidth="1"/>
    <col min="27" max="27" width="20.42578125" customWidth="1"/>
    <col min="28" max="28" width="15" customWidth="1"/>
    <col min="29" max="29" width="14.5703125" customWidth="1"/>
  </cols>
  <sheetData>
    <row r="1" spans="1:32" x14ac:dyDescent="0.25">
      <c r="A1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2" x14ac:dyDescent="0.25">
      <c r="A2" t="s">
        <v>0</v>
      </c>
      <c r="E2" s="1">
        <v>12</v>
      </c>
      <c r="AD2">
        <f t="shared" ref="AD2:AD29" si="0">SUM(B2:AC2)</f>
        <v>12</v>
      </c>
      <c r="AE2" s="1">
        <v>1.2</v>
      </c>
    </row>
    <row r="3" spans="1:32" x14ac:dyDescent="0.25">
      <c r="A3" t="s">
        <v>1</v>
      </c>
      <c r="E3" s="1">
        <v>1.5</v>
      </c>
      <c r="AD3">
        <f t="shared" si="0"/>
        <v>1.5</v>
      </c>
      <c r="AE3" s="1">
        <v>0.06</v>
      </c>
    </row>
    <row r="4" spans="1:32" x14ac:dyDescent="0.25">
      <c r="A4" t="s">
        <v>2</v>
      </c>
      <c r="E4" s="1">
        <v>1.7</v>
      </c>
      <c r="AD4">
        <f t="shared" si="0"/>
        <v>1.7</v>
      </c>
      <c r="AE4" s="1">
        <v>0.2</v>
      </c>
    </row>
    <row r="5" spans="1:32" x14ac:dyDescent="0.25">
      <c r="A5" t="s">
        <v>3</v>
      </c>
      <c r="Q5">
        <f>SUM(E2:E4) + SUM(E6:E14) +E15 +E20+SUM(E21:E23)</f>
        <v>95.5</v>
      </c>
      <c r="AD5">
        <f t="shared" si="0"/>
        <v>95.5</v>
      </c>
      <c r="AE5" s="1">
        <v>18</v>
      </c>
    </row>
    <row r="6" spans="1:32" x14ac:dyDescent="0.25">
      <c r="A6" t="s">
        <v>4</v>
      </c>
      <c r="E6" s="1">
        <v>1.39</v>
      </c>
      <c r="AD6">
        <f t="shared" si="0"/>
        <v>1.39</v>
      </c>
      <c r="AE6" s="1">
        <v>1.92</v>
      </c>
    </row>
    <row r="7" spans="1:32" x14ac:dyDescent="0.25">
      <c r="A7" t="s">
        <v>5</v>
      </c>
      <c r="E7" s="1">
        <v>5</v>
      </c>
      <c r="AD7">
        <f t="shared" si="0"/>
        <v>5</v>
      </c>
      <c r="AE7" s="1">
        <v>5</v>
      </c>
    </row>
    <row r="8" spans="1:32" x14ac:dyDescent="0.25">
      <c r="A8" t="s">
        <v>6</v>
      </c>
      <c r="E8" s="1">
        <v>17</v>
      </c>
      <c r="AD8">
        <f t="shared" si="0"/>
        <v>17</v>
      </c>
      <c r="AE8" s="1">
        <v>14</v>
      </c>
    </row>
    <row r="9" spans="1:32" x14ac:dyDescent="0.25">
      <c r="A9" t="s">
        <v>7</v>
      </c>
      <c r="E9" s="1">
        <v>0.3</v>
      </c>
      <c r="AD9">
        <f t="shared" si="0"/>
        <v>0.3</v>
      </c>
      <c r="AE9" s="1">
        <v>0.06</v>
      </c>
    </row>
    <row r="10" spans="1:32" x14ac:dyDescent="0.25">
      <c r="A10" t="s">
        <v>8</v>
      </c>
      <c r="E10" s="1">
        <v>5</v>
      </c>
      <c r="AD10">
        <f t="shared" si="0"/>
        <v>5</v>
      </c>
      <c r="AE10" s="1">
        <v>3</v>
      </c>
    </row>
    <row r="11" spans="1:32" x14ac:dyDescent="0.25">
      <c r="A11" t="s">
        <v>9</v>
      </c>
      <c r="E11" s="1">
        <v>3</v>
      </c>
      <c r="AD11">
        <f t="shared" si="0"/>
        <v>3</v>
      </c>
      <c r="AE11" s="1">
        <v>4</v>
      </c>
    </row>
    <row r="12" spans="1:32" x14ac:dyDescent="0.25">
      <c r="A12" t="s">
        <v>10</v>
      </c>
      <c r="E12" s="1">
        <v>0.9</v>
      </c>
      <c r="AD12">
        <f t="shared" si="0"/>
        <v>0.9</v>
      </c>
      <c r="AE12" s="1">
        <v>1.2</v>
      </c>
      <c r="AF12" t="s">
        <v>36</v>
      </c>
    </row>
    <row r="13" spans="1:32" x14ac:dyDescent="0.25">
      <c r="A13" t="s">
        <v>11</v>
      </c>
      <c r="E13" s="1">
        <v>0.6</v>
      </c>
      <c r="AD13">
        <f t="shared" si="0"/>
        <v>0.6</v>
      </c>
      <c r="AE13" s="1">
        <v>0.8</v>
      </c>
      <c r="AF13" t="s">
        <v>37</v>
      </c>
    </row>
    <row r="14" spans="1:32" x14ac:dyDescent="0.25">
      <c r="A14" t="s">
        <v>12</v>
      </c>
      <c r="E14" s="1">
        <v>0.5</v>
      </c>
      <c r="AD14">
        <f t="shared" si="0"/>
        <v>0.5</v>
      </c>
      <c r="AE14" s="1">
        <v>1</v>
      </c>
    </row>
    <row r="15" spans="1:32" x14ac:dyDescent="0.25">
      <c r="A15" t="s">
        <v>13</v>
      </c>
      <c r="E15">
        <f>O24*B33</f>
        <v>2</v>
      </c>
      <c r="R15">
        <f>O24*(1-B33)</f>
        <v>0.49999999999999989</v>
      </c>
      <c r="AD15">
        <f t="shared" si="0"/>
        <v>2.5</v>
      </c>
      <c r="AE15" s="1">
        <v>2</v>
      </c>
    </row>
    <row r="16" spans="1:32" x14ac:dyDescent="0.25">
      <c r="A16" t="s">
        <v>14</v>
      </c>
      <c r="R16">
        <f>P17</f>
        <v>99.5</v>
      </c>
      <c r="AD16" s="2">
        <f t="shared" si="0"/>
        <v>99.5</v>
      </c>
      <c r="AE16" s="1">
        <v>10.5</v>
      </c>
    </row>
    <row r="17" spans="1:31" x14ac:dyDescent="0.25">
      <c r="A17" t="s">
        <v>15</v>
      </c>
      <c r="P17">
        <f>Q5+S24</f>
        <v>99.5</v>
      </c>
      <c r="AD17" s="2">
        <f t="shared" si="0"/>
        <v>99.5</v>
      </c>
      <c r="AE17" s="1">
        <v>4.5</v>
      </c>
    </row>
    <row r="18" spans="1:31" x14ac:dyDescent="0.25">
      <c r="A18" t="s">
        <v>16</v>
      </c>
      <c r="X18">
        <f>R16+R15</f>
        <v>100</v>
      </c>
      <c r="AD18" s="2">
        <f t="shared" si="0"/>
        <v>100</v>
      </c>
      <c r="AE18" s="1">
        <v>4.5</v>
      </c>
    </row>
    <row r="19" spans="1:31" x14ac:dyDescent="0.25">
      <c r="A19" t="s">
        <v>17</v>
      </c>
      <c r="Q19" s="1">
        <v>4</v>
      </c>
      <c r="AD19">
        <f t="shared" si="0"/>
        <v>4</v>
      </c>
      <c r="AE19" s="1">
        <v>1</v>
      </c>
    </row>
    <row r="20" spans="1:31" x14ac:dyDescent="0.25">
      <c r="A20" t="s">
        <v>18</v>
      </c>
      <c r="E20">
        <f>SUM(T25:T29) + T24</f>
        <v>25.5</v>
      </c>
      <c r="AD20">
        <f t="shared" si="0"/>
        <v>25.5</v>
      </c>
      <c r="AE20" s="1">
        <v>10</v>
      </c>
    </row>
    <row r="21" spans="1:31" x14ac:dyDescent="0.25">
      <c r="A21" t="s">
        <v>19</v>
      </c>
      <c r="E21" s="1">
        <v>19</v>
      </c>
      <c r="AD21">
        <f t="shared" si="0"/>
        <v>19</v>
      </c>
      <c r="AE21" s="1">
        <v>2</v>
      </c>
    </row>
    <row r="22" spans="1:31" x14ac:dyDescent="0.25">
      <c r="A22" t="s">
        <v>20</v>
      </c>
      <c r="E22" s="1">
        <v>0.06</v>
      </c>
      <c r="AD22">
        <f t="shared" si="0"/>
        <v>0.06</v>
      </c>
      <c r="AE22" s="1">
        <v>0.02</v>
      </c>
    </row>
    <row r="23" spans="1:31" x14ac:dyDescent="0.25">
      <c r="A23" t="s">
        <v>21</v>
      </c>
      <c r="E23" s="1">
        <v>0.05</v>
      </c>
      <c r="AD23">
        <f t="shared" si="0"/>
        <v>0.05</v>
      </c>
      <c r="AE23" s="1">
        <v>0.04</v>
      </c>
    </row>
    <row r="24" spans="1:31" x14ac:dyDescent="0.25">
      <c r="A24" t="s">
        <v>22</v>
      </c>
      <c r="B24">
        <f>E2</f>
        <v>12</v>
      </c>
      <c r="C24">
        <f>E3</f>
        <v>1.5</v>
      </c>
      <c r="D24">
        <f>E4</f>
        <v>1.7</v>
      </c>
      <c r="F24">
        <f>E6</f>
        <v>1.39</v>
      </c>
      <c r="G24">
        <f>E7</f>
        <v>5</v>
      </c>
      <c r="H24">
        <f>E8</f>
        <v>17</v>
      </c>
      <c r="I24">
        <f>E9</f>
        <v>0.3</v>
      </c>
      <c r="J24">
        <f>E10</f>
        <v>5</v>
      </c>
      <c r="K24">
        <f>E11</f>
        <v>3</v>
      </c>
      <c r="L24">
        <f>E12</f>
        <v>0.9</v>
      </c>
      <c r="M24">
        <f>E13</f>
        <v>0.6</v>
      </c>
      <c r="N24">
        <f>E14</f>
        <v>0.5</v>
      </c>
      <c r="O24" s="1">
        <v>2.5</v>
      </c>
      <c r="S24">
        <f>Q19</f>
        <v>4</v>
      </c>
      <c r="T24">
        <v>6.5</v>
      </c>
      <c r="U24">
        <f>E21</f>
        <v>19</v>
      </c>
      <c r="V24">
        <f>E22</f>
        <v>0.06</v>
      </c>
      <c r="W24">
        <f>E23</f>
        <v>0.05</v>
      </c>
      <c r="Y24">
        <v>1</v>
      </c>
      <c r="Z24">
        <v>3</v>
      </c>
      <c r="AA24">
        <v>1</v>
      </c>
      <c r="AB24">
        <v>10</v>
      </c>
      <c r="AC24">
        <v>4</v>
      </c>
      <c r="AD24">
        <f t="shared" si="0"/>
        <v>100</v>
      </c>
      <c r="AE24" s="1">
        <v>6</v>
      </c>
    </row>
    <row r="25" spans="1:31" x14ac:dyDescent="0.25">
      <c r="A25" t="s">
        <v>23</v>
      </c>
      <c r="T25">
        <v>1</v>
      </c>
      <c r="AD25">
        <f t="shared" si="0"/>
        <v>1</v>
      </c>
      <c r="AE25" s="1">
        <v>0.6</v>
      </c>
    </row>
    <row r="26" spans="1:31" x14ac:dyDescent="0.25">
      <c r="A26" t="s">
        <v>24</v>
      </c>
      <c r="T26">
        <v>3</v>
      </c>
      <c r="AD26">
        <f t="shared" si="0"/>
        <v>3</v>
      </c>
      <c r="AE26" s="1">
        <v>1.4</v>
      </c>
    </row>
    <row r="27" spans="1:31" x14ac:dyDescent="0.25">
      <c r="A27" t="s">
        <v>25</v>
      </c>
      <c r="T27">
        <v>1</v>
      </c>
      <c r="AD27">
        <f t="shared" si="0"/>
        <v>1</v>
      </c>
      <c r="AE27" s="1">
        <v>1</v>
      </c>
    </row>
    <row r="28" spans="1:31" x14ac:dyDescent="0.25">
      <c r="A28" t="s">
        <v>26</v>
      </c>
      <c r="T28">
        <v>10</v>
      </c>
      <c r="AD28">
        <f t="shared" si="0"/>
        <v>10</v>
      </c>
      <c r="AE28" s="1">
        <v>3.8</v>
      </c>
    </row>
    <row r="29" spans="1:31" x14ac:dyDescent="0.25">
      <c r="A29" t="s">
        <v>27</v>
      </c>
      <c r="T29">
        <v>4</v>
      </c>
      <c r="AD29">
        <f t="shared" si="0"/>
        <v>4</v>
      </c>
      <c r="AE29" s="1">
        <v>2.2000000000000002</v>
      </c>
    </row>
    <row r="30" spans="1:31" x14ac:dyDescent="0.25">
      <c r="A30" t="s">
        <v>30</v>
      </c>
      <c r="B30">
        <f t="shared" ref="B30:AC30" si="1">SUM(B2:B29)</f>
        <v>12</v>
      </c>
      <c r="C30">
        <f t="shared" si="1"/>
        <v>1.5</v>
      </c>
      <c r="D30">
        <f t="shared" si="1"/>
        <v>1.7</v>
      </c>
      <c r="E30">
        <f t="shared" si="1"/>
        <v>95.5</v>
      </c>
      <c r="F30">
        <f t="shared" si="1"/>
        <v>1.39</v>
      </c>
      <c r="G30">
        <f t="shared" si="1"/>
        <v>5</v>
      </c>
      <c r="H30">
        <f t="shared" si="1"/>
        <v>17</v>
      </c>
      <c r="I30">
        <f t="shared" si="1"/>
        <v>0.3</v>
      </c>
      <c r="J30">
        <f t="shared" si="1"/>
        <v>5</v>
      </c>
      <c r="K30">
        <f t="shared" si="1"/>
        <v>3</v>
      </c>
      <c r="L30">
        <f t="shared" si="1"/>
        <v>0.9</v>
      </c>
      <c r="M30">
        <f t="shared" si="1"/>
        <v>0.6</v>
      </c>
      <c r="N30">
        <f t="shared" si="1"/>
        <v>0.5</v>
      </c>
      <c r="O30">
        <f t="shared" si="1"/>
        <v>2.5</v>
      </c>
      <c r="P30">
        <f t="shared" si="1"/>
        <v>99.5</v>
      </c>
      <c r="Q30">
        <f t="shared" si="1"/>
        <v>99.5</v>
      </c>
      <c r="R30">
        <f t="shared" si="1"/>
        <v>100</v>
      </c>
      <c r="S30">
        <f t="shared" si="1"/>
        <v>4</v>
      </c>
      <c r="T30">
        <f t="shared" si="1"/>
        <v>25.5</v>
      </c>
      <c r="U30">
        <f t="shared" si="1"/>
        <v>19</v>
      </c>
      <c r="V30">
        <f t="shared" si="1"/>
        <v>0.06</v>
      </c>
      <c r="W30">
        <f t="shared" si="1"/>
        <v>0.05</v>
      </c>
      <c r="X30">
        <f t="shared" si="1"/>
        <v>100</v>
      </c>
      <c r="Y30">
        <f t="shared" si="1"/>
        <v>1</v>
      </c>
      <c r="Z30">
        <f t="shared" si="1"/>
        <v>3</v>
      </c>
      <c r="AA30">
        <f t="shared" si="1"/>
        <v>1</v>
      </c>
      <c r="AB30">
        <f t="shared" si="1"/>
        <v>10</v>
      </c>
      <c r="AC30">
        <f t="shared" si="1"/>
        <v>4</v>
      </c>
      <c r="AE30" s="3">
        <f>SUM(AE2:AE29)</f>
        <v>100</v>
      </c>
    </row>
    <row r="33" spans="1:11" x14ac:dyDescent="0.25">
      <c r="A33" t="s">
        <v>31</v>
      </c>
      <c r="B33" s="1">
        <v>0.8</v>
      </c>
    </row>
    <row r="44" spans="1:11" x14ac:dyDescent="0.25">
      <c r="K44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8126F-15C0-4C40-9BEB-6C27A56E5661}">
  <dimension ref="A1:AE44"/>
  <sheetViews>
    <sheetView zoomScaleNormal="100" workbookViewId="0">
      <pane xSplit="1" topLeftCell="L1" activePane="topRight" state="frozen"/>
      <selection pane="topRight" activeCell="A17" sqref="A17:XFD19"/>
    </sheetView>
  </sheetViews>
  <sheetFormatPr defaultColWidth="8.42578125" defaultRowHeight="15" x14ac:dyDescent="0.25"/>
  <cols>
    <col min="1" max="1" width="22.5703125" customWidth="1"/>
    <col min="2" max="2" width="10.42578125" customWidth="1"/>
    <col min="3" max="3" width="7.42578125" customWidth="1"/>
    <col min="4" max="4" width="13.42578125" customWidth="1"/>
    <col min="5" max="5" width="11.42578125" customWidth="1"/>
    <col min="7" max="7" width="7.42578125" customWidth="1"/>
    <col min="8" max="8" width="15.42578125" customWidth="1"/>
    <col min="11" max="11" width="12" customWidth="1"/>
    <col min="12" max="12" width="13" customWidth="1"/>
    <col min="13" max="13" width="14.42578125" customWidth="1"/>
    <col min="14" max="14" width="14.85546875" customWidth="1"/>
    <col min="16" max="16" width="9.42578125" customWidth="1"/>
    <col min="17" max="17" width="11" customWidth="1"/>
    <col min="18" max="18" width="10" customWidth="1"/>
    <col min="19" max="19" width="8.85546875" customWidth="1"/>
    <col min="24" max="24" width="19.42578125" customWidth="1"/>
    <col min="27" max="27" width="20.42578125" customWidth="1"/>
    <col min="28" max="28" width="15" customWidth="1"/>
    <col min="29" max="29" width="14.5703125" customWidth="1"/>
  </cols>
  <sheetData>
    <row r="1" spans="1:31" x14ac:dyDescent="0.25">
      <c r="A1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 t="s">
        <v>0</v>
      </c>
      <c r="E2" s="1">
        <v>12</v>
      </c>
      <c r="AD2">
        <f t="shared" ref="AD2:AD29" si="0">SUM(B2:AC2)</f>
        <v>12</v>
      </c>
      <c r="AE2">
        <v>1.15591</v>
      </c>
    </row>
    <row r="3" spans="1:31" x14ac:dyDescent="0.25">
      <c r="A3" t="s">
        <v>1</v>
      </c>
      <c r="E3" s="1">
        <v>1.5</v>
      </c>
      <c r="AD3">
        <f t="shared" si="0"/>
        <v>1.5</v>
      </c>
      <c r="AE3">
        <v>4.9838333333333401E-2</v>
      </c>
    </row>
    <row r="4" spans="1:31" x14ac:dyDescent="0.25">
      <c r="A4" t="s">
        <v>2</v>
      </c>
      <c r="E4" s="1">
        <v>1.7</v>
      </c>
      <c r="AD4">
        <f t="shared" si="0"/>
        <v>1.7</v>
      </c>
      <c r="AE4">
        <v>0.19698666666666703</v>
      </c>
    </row>
    <row r="5" spans="1:31" x14ac:dyDescent="0.25">
      <c r="A5" t="s">
        <v>3</v>
      </c>
      <c r="Q5">
        <f>SUM(E2:E4) + SUM(E6:E14) +E15 +E20+SUM(E21:E23)</f>
        <v>95.5</v>
      </c>
      <c r="AD5">
        <f t="shared" si="0"/>
        <v>95.5</v>
      </c>
      <c r="AE5">
        <v>18.085345</v>
      </c>
    </row>
    <row r="6" spans="1:31" x14ac:dyDescent="0.25">
      <c r="A6" t="s">
        <v>4</v>
      </c>
      <c r="E6" s="1">
        <v>1.39</v>
      </c>
      <c r="AD6">
        <f t="shared" si="0"/>
        <v>1.39</v>
      </c>
      <c r="AE6">
        <v>2.0387533333333399</v>
      </c>
    </row>
    <row r="7" spans="1:31" x14ac:dyDescent="0.25">
      <c r="A7" t="s">
        <v>5</v>
      </c>
      <c r="E7" s="1">
        <v>5</v>
      </c>
      <c r="AD7">
        <f t="shared" si="0"/>
        <v>5</v>
      </c>
      <c r="AE7">
        <v>5.2800883333333397</v>
      </c>
    </row>
    <row r="8" spans="1:31" x14ac:dyDescent="0.25">
      <c r="A8" t="s">
        <v>6</v>
      </c>
      <c r="E8" s="1">
        <v>17</v>
      </c>
      <c r="AD8">
        <f t="shared" si="0"/>
        <v>17</v>
      </c>
      <c r="AE8">
        <v>14.687376666666699</v>
      </c>
    </row>
    <row r="9" spans="1:31" x14ac:dyDescent="0.25">
      <c r="A9" t="s">
        <v>7</v>
      </c>
      <c r="E9" s="1">
        <v>0.3</v>
      </c>
      <c r="AD9">
        <f t="shared" si="0"/>
        <v>0.3</v>
      </c>
      <c r="AE9">
        <v>6.1653333333333393E-2</v>
      </c>
    </row>
    <row r="10" spans="1:31" x14ac:dyDescent="0.25">
      <c r="A10" t="s">
        <v>8</v>
      </c>
      <c r="E10" s="1">
        <v>5</v>
      </c>
      <c r="AD10">
        <f t="shared" si="0"/>
        <v>5</v>
      </c>
      <c r="AE10">
        <v>3.12665666666667</v>
      </c>
    </row>
    <row r="11" spans="1:31" x14ac:dyDescent="0.25">
      <c r="A11" t="s">
        <v>9</v>
      </c>
      <c r="E11" s="1">
        <v>3</v>
      </c>
      <c r="AD11">
        <f t="shared" si="0"/>
        <v>3</v>
      </c>
      <c r="AE11">
        <v>4.2619150000000001</v>
      </c>
    </row>
    <row r="12" spans="1:31" x14ac:dyDescent="0.25">
      <c r="A12" t="s">
        <v>10</v>
      </c>
      <c r="E12" s="1">
        <v>0.9</v>
      </c>
      <c r="AD12">
        <f t="shared" si="0"/>
        <v>0.9</v>
      </c>
      <c r="AE12">
        <v>1.2557383333333398</v>
      </c>
    </row>
    <row r="13" spans="1:31" x14ac:dyDescent="0.25">
      <c r="A13" t="s">
        <v>11</v>
      </c>
      <c r="E13" s="1">
        <v>0.6</v>
      </c>
      <c r="AD13">
        <f t="shared" si="0"/>
        <v>0.6</v>
      </c>
      <c r="AE13">
        <v>0.85365333333333404</v>
      </c>
    </row>
    <row r="14" spans="1:31" x14ac:dyDescent="0.25">
      <c r="A14" t="s">
        <v>12</v>
      </c>
      <c r="E14" s="1">
        <v>0.5</v>
      </c>
      <c r="AD14">
        <f t="shared" si="0"/>
        <v>0.5</v>
      </c>
      <c r="AE14">
        <v>1.064651666666667</v>
      </c>
    </row>
    <row r="15" spans="1:31" x14ac:dyDescent="0.25">
      <c r="A15" t="s">
        <v>13</v>
      </c>
      <c r="E15">
        <f>O24*B33</f>
        <v>2</v>
      </c>
      <c r="R15">
        <f>O24*(1-B33)</f>
        <v>0.49999999999999989</v>
      </c>
      <c r="AD15">
        <f t="shared" si="0"/>
        <v>2.5</v>
      </c>
      <c r="AE15">
        <v>2.0725233333333399</v>
      </c>
    </row>
    <row r="16" spans="1:31" x14ac:dyDescent="0.25">
      <c r="A16" t="s">
        <v>14</v>
      </c>
      <c r="R16">
        <f>P17</f>
        <v>99.5</v>
      </c>
      <c r="AD16" s="2">
        <f t="shared" si="0"/>
        <v>99.5</v>
      </c>
      <c r="AE16">
        <v>10.128543333333401</v>
      </c>
    </row>
    <row r="17" spans="1:31" x14ac:dyDescent="0.25">
      <c r="A17" t="s">
        <v>15</v>
      </c>
      <c r="P17">
        <f>Q5+S24</f>
        <v>99.5</v>
      </c>
      <c r="AD17" s="2">
        <f t="shared" si="0"/>
        <v>99.5</v>
      </c>
      <c r="AE17">
        <v>3.7886583333333399</v>
      </c>
    </row>
    <row r="18" spans="1:31" x14ac:dyDescent="0.25">
      <c r="A18" t="s">
        <v>16</v>
      </c>
      <c r="X18">
        <f>R16+R15</f>
        <v>100</v>
      </c>
      <c r="AD18" s="2">
        <f t="shared" si="0"/>
        <v>100</v>
      </c>
      <c r="AE18">
        <v>3.7892583333333398</v>
      </c>
    </row>
    <row r="19" spans="1:31" x14ac:dyDescent="0.25">
      <c r="A19" t="s">
        <v>17</v>
      </c>
      <c r="Q19" s="1">
        <v>4</v>
      </c>
      <c r="AD19">
        <f t="shared" si="0"/>
        <v>4</v>
      </c>
      <c r="AE19">
        <v>1.0199000000000011</v>
      </c>
    </row>
    <row r="20" spans="1:31" x14ac:dyDescent="0.25">
      <c r="A20" t="s">
        <v>18</v>
      </c>
      <c r="E20">
        <f>SUM(T25:T29) + T24</f>
        <v>25.5</v>
      </c>
      <c r="AD20">
        <f t="shared" si="0"/>
        <v>25.5</v>
      </c>
      <c r="AE20">
        <v>10.330798333333339</v>
      </c>
    </row>
    <row r="21" spans="1:31" x14ac:dyDescent="0.25">
      <c r="A21" t="s">
        <v>19</v>
      </c>
      <c r="E21" s="1">
        <v>19</v>
      </c>
      <c r="AD21">
        <f t="shared" si="0"/>
        <v>19</v>
      </c>
      <c r="AE21">
        <v>1.931635</v>
      </c>
    </row>
    <row r="22" spans="1:31" x14ac:dyDescent="0.25">
      <c r="A22" t="s">
        <v>20</v>
      </c>
      <c r="E22" s="1">
        <v>0.06</v>
      </c>
      <c r="AD22">
        <f t="shared" si="0"/>
        <v>0.06</v>
      </c>
      <c r="AE22">
        <v>2.0413333333333401E-2</v>
      </c>
    </row>
    <row r="23" spans="1:31" x14ac:dyDescent="0.25">
      <c r="A23" t="s">
        <v>21</v>
      </c>
      <c r="E23" s="1">
        <v>0.05</v>
      </c>
      <c r="AD23">
        <f t="shared" si="0"/>
        <v>0.05</v>
      </c>
      <c r="AE23">
        <v>4.2401666666666699E-2</v>
      </c>
    </row>
    <row r="24" spans="1:31" s="6" customFormat="1" x14ac:dyDescent="0.25">
      <c r="A24" s="6" t="s">
        <v>22</v>
      </c>
      <c r="B24" s="6">
        <f>E2</f>
        <v>12</v>
      </c>
      <c r="C24" s="6">
        <f>E3</f>
        <v>1.5</v>
      </c>
      <c r="D24" s="5">
        <f>E4</f>
        <v>1.7</v>
      </c>
      <c r="F24" s="6">
        <f>E6</f>
        <v>1.39</v>
      </c>
      <c r="G24" s="6">
        <f>E7</f>
        <v>5</v>
      </c>
      <c r="H24" s="6">
        <f>E8</f>
        <v>17</v>
      </c>
      <c r="I24" s="6">
        <f>E9</f>
        <v>0.3</v>
      </c>
      <c r="J24" s="6">
        <f>E10</f>
        <v>5</v>
      </c>
      <c r="K24" s="5">
        <f>E11</f>
        <v>3</v>
      </c>
      <c r="L24" s="6">
        <f>E12</f>
        <v>0.9</v>
      </c>
      <c r="M24" s="6">
        <f>E13</f>
        <v>0.6</v>
      </c>
      <c r="N24" s="6">
        <f>E14</f>
        <v>0.5</v>
      </c>
      <c r="O24" s="6">
        <v>2.5</v>
      </c>
      <c r="S24" s="6">
        <f>Q19</f>
        <v>4</v>
      </c>
      <c r="T24" s="6">
        <v>6.5</v>
      </c>
      <c r="U24" s="6">
        <f>E21</f>
        <v>19</v>
      </c>
      <c r="V24" s="6">
        <f>E22</f>
        <v>0.06</v>
      </c>
      <c r="W24" s="6">
        <f>E23</f>
        <v>0.05</v>
      </c>
      <c r="Y24" s="6">
        <v>1</v>
      </c>
      <c r="Z24" s="5">
        <v>3</v>
      </c>
      <c r="AA24" s="6">
        <v>1</v>
      </c>
      <c r="AB24" s="6">
        <v>10</v>
      </c>
      <c r="AC24" s="6">
        <v>4</v>
      </c>
      <c r="AD24" s="6">
        <f t="shared" si="0"/>
        <v>100</v>
      </c>
      <c r="AE24" s="6">
        <v>5.3819833333333396</v>
      </c>
    </row>
    <row r="25" spans="1:31" x14ac:dyDescent="0.25">
      <c r="A25" t="s">
        <v>23</v>
      </c>
      <c r="T25">
        <v>1</v>
      </c>
      <c r="AD25">
        <f t="shared" si="0"/>
        <v>1</v>
      </c>
      <c r="AE25">
        <v>0.62605499999999992</v>
      </c>
    </row>
    <row r="26" spans="1:31" x14ac:dyDescent="0.25">
      <c r="A26" t="s">
        <v>24</v>
      </c>
      <c r="T26">
        <v>3</v>
      </c>
      <c r="AD26">
        <f t="shared" si="0"/>
        <v>3</v>
      </c>
      <c r="AE26">
        <v>1.4435333333333398</v>
      </c>
    </row>
    <row r="27" spans="1:31" x14ac:dyDescent="0.25">
      <c r="A27" t="s">
        <v>25</v>
      </c>
      <c r="T27">
        <v>1</v>
      </c>
      <c r="AD27">
        <f t="shared" si="0"/>
        <v>1</v>
      </c>
      <c r="AE27">
        <v>1.0418216666666669</v>
      </c>
    </row>
    <row r="28" spans="1:31" x14ac:dyDescent="0.25">
      <c r="A28" t="s">
        <v>26</v>
      </c>
      <c r="T28">
        <v>10</v>
      </c>
      <c r="AD28">
        <f t="shared" si="0"/>
        <v>10</v>
      </c>
      <c r="AE28">
        <v>3.9378233333333394</v>
      </c>
    </row>
    <row r="29" spans="1:31" x14ac:dyDescent="0.25">
      <c r="A29" t="s">
        <v>27</v>
      </c>
      <c r="T29">
        <v>4</v>
      </c>
      <c r="AD29">
        <f t="shared" si="0"/>
        <v>4</v>
      </c>
      <c r="AE29">
        <v>2.3260850000000004</v>
      </c>
    </row>
    <row r="30" spans="1:31" x14ac:dyDescent="0.25">
      <c r="A30" t="s">
        <v>30</v>
      </c>
      <c r="B30">
        <f t="shared" ref="B30:AC30" si="1">SUM(B2:B29)</f>
        <v>12</v>
      </c>
      <c r="C30">
        <f t="shared" si="1"/>
        <v>1.5</v>
      </c>
      <c r="D30">
        <f t="shared" si="1"/>
        <v>1.7</v>
      </c>
      <c r="E30">
        <f t="shared" si="1"/>
        <v>95.5</v>
      </c>
      <c r="F30">
        <f t="shared" si="1"/>
        <v>1.39</v>
      </c>
      <c r="G30">
        <f t="shared" si="1"/>
        <v>5</v>
      </c>
      <c r="H30">
        <f t="shared" si="1"/>
        <v>17</v>
      </c>
      <c r="I30">
        <f t="shared" si="1"/>
        <v>0.3</v>
      </c>
      <c r="J30">
        <f t="shared" si="1"/>
        <v>5</v>
      </c>
      <c r="K30">
        <f t="shared" si="1"/>
        <v>3</v>
      </c>
      <c r="L30">
        <f t="shared" si="1"/>
        <v>0.9</v>
      </c>
      <c r="M30">
        <f t="shared" si="1"/>
        <v>0.6</v>
      </c>
      <c r="N30">
        <f t="shared" si="1"/>
        <v>0.5</v>
      </c>
      <c r="O30">
        <f t="shared" si="1"/>
        <v>2.5</v>
      </c>
      <c r="P30">
        <f t="shared" si="1"/>
        <v>99.5</v>
      </c>
      <c r="Q30">
        <f t="shared" si="1"/>
        <v>99.5</v>
      </c>
      <c r="R30">
        <f t="shared" si="1"/>
        <v>100</v>
      </c>
      <c r="S30">
        <f t="shared" si="1"/>
        <v>4</v>
      </c>
      <c r="T30">
        <f t="shared" si="1"/>
        <v>25.5</v>
      </c>
      <c r="U30">
        <f t="shared" si="1"/>
        <v>19</v>
      </c>
      <c r="V30">
        <f t="shared" si="1"/>
        <v>0.06</v>
      </c>
      <c r="W30">
        <f t="shared" si="1"/>
        <v>0.05</v>
      </c>
      <c r="X30">
        <f t="shared" si="1"/>
        <v>100</v>
      </c>
      <c r="Y30">
        <f t="shared" si="1"/>
        <v>1</v>
      </c>
      <c r="Z30">
        <f t="shared" si="1"/>
        <v>3</v>
      </c>
      <c r="AA30">
        <f t="shared" si="1"/>
        <v>1</v>
      </c>
      <c r="AB30">
        <f t="shared" si="1"/>
        <v>10</v>
      </c>
      <c r="AC30">
        <f t="shared" si="1"/>
        <v>4</v>
      </c>
      <c r="AE30" s="3">
        <f>SUM(AE2:AE29)</f>
        <v>100.00000000000016</v>
      </c>
    </row>
    <row r="33" spans="1:31" x14ac:dyDescent="0.25">
      <c r="A33" t="s">
        <v>31</v>
      </c>
      <c r="B33" s="1">
        <v>0.8</v>
      </c>
      <c r="D33">
        <f>SUM(B24:C24,F24:J24,L24:O24,S24:W24,Y24,AA24:AC24)</f>
        <v>92.3</v>
      </c>
    </row>
    <row r="35" spans="1:31" x14ac:dyDescent="0.25">
      <c r="B35">
        <f>(B24*100/92.3)*0.15</f>
        <v>1.9501625135427951</v>
      </c>
      <c r="C35">
        <f t="shared" ref="C35:AC35" si="2">(C24*100/92.3)*0.15</f>
        <v>0.24377031419284939</v>
      </c>
      <c r="E35">
        <f t="shared" si="2"/>
        <v>0</v>
      </c>
      <c r="F35">
        <f t="shared" si="2"/>
        <v>0.22589382448537379</v>
      </c>
      <c r="G35">
        <f t="shared" si="2"/>
        <v>0.81256771397616467</v>
      </c>
      <c r="H35">
        <f t="shared" si="2"/>
        <v>2.7627302275189596</v>
      </c>
      <c r="I35">
        <f t="shared" si="2"/>
        <v>4.8754062838569881E-2</v>
      </c>
      <c r="J35">
        <f t="shared" si="2"/>
        <v>0.81256771397616467</v>
      </c>
      <c r="L35">
        <f t="shared" si="2"/>
        <v>0.14626218851570966</v>
      </c>
      <c r="M35">
        <f t="shared" si="2"/>
        <v>9.7508125677139762E-2</v>
      </c>
      <c r="N35">
        <f t="shared" si="2"/>
        <v>8.1256771397616459E-2</v>
      </c>
      <c r="O35">
        <f t="shared" si="2"/>
        <v>0.40628385698808234</v>
      </c>
      <c r="P35">
        <f t="shared" si="2"/>
        <v>0</v>
      </c>
      <c r="Q35">
        <f t="shared" si="2"/>
        <v>0</v>
      </c>
      <c r="R35">
        <f t="shared" si="2"/>
        <v>0</v>
      </c>
      <c r="S35">
        <f t="shared" si="2"/>
        <v>0.65005417118093167</v>
      </c>
      <c r="T35">
        <f t="shared" si="2"/>
        <v>1.056338028169014</v>
      </c>
      <c r="U35">
        <f t="shared" si="2"/>
        <v>3.0877573131094258</v>
      </c>
      <c r="V35">
        <f t="shared" si="2"/>
        <v>9.7508125677139759E-3</v>
      </c>
      <c r="W35">
        <f t="shared" si="2"/>
        <v>8.1256771397616463E-3</v>
      </c>
      <c r="X35">
        <f t="shared" si="2"/>
        <v>0</v>
      </c>
      <c r="Y35">
        <f t="shared" si="2"/>
        <v>0.16251354279523292</v>
      </c>
      <c r="AA35">
        <f t="shared" si="2"/>
        <v>0.16251354279523292</v>
      </c>
      <c r="AB35">
        <f t="shared" si="2"/>
        <v>1.6251354279523293</v>
      </c>
      <c r="AC35">
        <f t="shared" si="2"/>
        <v>0.65005417118093167</v>
      </c>
      <c r="AE35">
        <f>SUM(B35:AD35)</f>
        <v>15.000000000000002</v>
      </c>
    </row>
    <row r="37" spans="1:31" x14ac:dyDescent="0.25">
      <c r="B37">
        <f>B24*100/92.3</f>
        <v>13.001083423618635</v>
      </c>
      <c r="C37">
        <f t="shared" ref="C37:AC37" si="3">C24*100/92.3</f>
        <v>1.6251354279523293</v>
      </c>
      <c r="E37">
        <f t="shared" si="3"/>
        <v>0</v>
      </c>
      <c r="F37">
        <f t="shared" si="3"/>
        <v>1.505958829902492</v>
      </c>
      <c r="G37">
        <f t="shared" si="3"/>
        <v>5.4171180931744312</v>
      </c>
      <c r="H37">
        <f t="shared" si="3"/>
        <v>18.418201516793065</v>
      </c>
      <c r="I37">
        <f t="shared" si="3"/>
        <v>0.32502708559046589</v>
      </c>
      <c r="J37">
        <f t="shared" si="3"/>
        <v>5.4171180931744312</v>
      </c>
      <c r="L37">
        <f t="shared" si="3"/>
        <v>0.97508125677139768</v>
      </c>
      <c r="M37">
        <f t="shared" si="3"/>
        <v>0.65005417118093178</v>
      </c>
      <c r="N37">
        <f t="shared" si="3"/>
        <v>0.54171180931744312</v>
      </c>
      <c r="O37">
        <f t="shared" si="3"/>
        <v>2.7085590465872156</v>
      </c>
      <c r="P37">
        <f t="shared" si="3"/>
        <v>0</v>
      </c>
      <c r="Q37">
        <f t="shared" si="3"/>
        <v>0</v>
      </c>
      <c r="R37">
        <f t="shared" si="3"/>
        <v>0</v>
      </c>
      <c r="S37">
        <f t="shared" si="3"/>
        <v>4.3336944745395449</v>
      </c>
      <c r="T37">
        <f t="shared" si="3"/>
        <v>7.042253521126761</v>
      </c>
      <c r="U37">
        <f t="shared" si="3"/>
        <v>20.585048754062839</v>
      </c>
      <c r="V37">
        <f t="shared" si="3"/>
        <v>6.500541711809317E-2</v>
      </c>
      <c r="W37">
        <f t="shared" si="3"/>
        <v>5.4171180931744313E-2</v>
      </c>
      <c r="X37">
        <f t="shared" si="3"/>
        <v>0</v>
      </c>
      <c r="Y37">
        <f t="shared" si="3"/>
        <v>1.0834236186348862</v>
      </c>
      <c r="AA37">
        <f t="shared" si="3"/>
        <v>1.0834236186348862</v>
      </c>
      <c r="AB37">
        <f t="shared" si="3"/>
        <v>10.834236186348862</v>
      </c>
      <c r="AC37">
        <f t="shared" si="3"/>
        <v>4.3336944745395449</v>
      </c>
      <c r="AE37">
        <f>SUM(B37:AC37)</f>
        <v>99.999999999999986</v>
      </c>
    </row>
    <row r="44" spans="1:31" x14ac:dyDescent="0.25">
      <c r="K44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D72FC-4836-409D-9070-03822B7962B1}">
  <dimension ref="A1:AE44"/>
  <sheetViews>
    <sheetView workbookViewId="0">
      <pane xSplit="1" topLeftCell="B1" activePane="topRight" state="frozen"/>
      <selection pane="topRight" activeCell="K38" sqref="A1:XFD1048576"/>
    </sheetView>
  </sheetViews>
  <sheetFormatPr defaultColWidth="8.42578125" defaultRowHeight="15" x14ac:dyDescent="0.25"/>
  <cols>
    <col min="1" max="1" width="22.5703125" customWidth="1"/>
    <col min="2" max="2" width="13.5703125" customWidth="1"/>
    <col min="3" max="3" width="7.42578125" customWidth="1"/>
    <col min="4" max="4" width="13.42578125" customWidth="1"/>
    <col min="5" max="5" width="11.42578125" customWidth="1"/>
    <col min="6" max="6" width="8.42578125" customWidth="1"/>
    <col min="7" max="7" width="11.42578125" customWidth="1"/>
    <col min="8" max="8" width="15.42578125" customWidth="1"/>
    <col min="11" max="11" width="12" customWidth="1"/>
    <col min="12" max="12" width="13" customWidth="1"/>
    <col min="13" max="13" width="14.42578125" customWidth="1"/>
    <col min="14" max="14" width="14.85546875" customWidth="1"/>
    <col min="16" max="16" width="9.42578125" customWidth="1"/>
    <col min="17" max="17" width="11" customWidth="1"/>
    <col min="18" max="18" width="10" customWidth="1"/>
    <col min="19" max="19" width="8.85546875" customWidth="1"/>
    <col min="24" max="24" width="19.42578125" customWidth="1"/>
    <col min="27" max="27" width="20.42578125" customWidth="1"/>
    <col min="28" max="28" width="15" customWidth="1"/>
    <col min="29" max="29" width="14.5703125" customWidth="1"/>
  </cols>
  <sheetData>
    <row r="1" spans="1:31" x14ac:dyDescent="0.25">
      <c r="A1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 t="s">
        <v>0</v>
      </c>
      <c r="E2" s="1">
        <f>B30</f>
        <v>1.9501625135427951</v>
      </c>
      <c r="AD2">
        <f t="shared" ref="AD2:AD29" si="0">SUM(B2:AC2)</f>
        <v>1.9501625135427951</v>
      </c>
      <c r="AE2">
        <f>(110*100/430)/21</f>
        <v>1.2181616832779623</v>
      </c>
    </row>
    <row r="3" spans="1:31" x14ac:dyDescent="0.25">
      <c r="A3" t="s">
        <v>1</v>
      </c>
      <c r="E3" s="1">
        <f>C30</f>
        <v>0.24377031419284939</v>
      </c>
      <c r="AD3">
        <f t="shared" si="0"/>
        <v>0.24377031419284939</v>
      </c>
      <c r="AE3">
        <f>(110*100/430)/21</f>
        <v>1.2181616832779623</v>
      </c>
    </row>
    <row r="4" spans="1:31" x14ac:dyDescent="0.25">
      <c r="A4" t="s">
        <v>2</v>
      </c>
      <c r="E4" s="1">
        <f>D30</f>
        <v>15</v>
      </c>
      <c r="AD4">
        <f t="shared" si="0"/>
        <v>15</v>
      </c>
      <c r="AE4" s="7">
        <f>190*100/430</f>
        <v>44.186046511627907</v>
      </c>
    </row>
    <row r="5" spans="1:31" x14ac:dyDescent="0.25">
      <c r="A5" t="s">
        <v>3</v>
      </c>
      <c r="Q5">
        <f>SUM(E2:E4) + SUM(E6:E14) +E15 +E20+SUM(E21:E23)</f>
        <v>99.26868905742144</v>
      </c>
      <c r="AD5">
        <f t="shared" si="0"/>
        <v>99.26868905742144</v>
      </c>
      <c r="AE5" s="7">
        <f>(18.085345/31.045249)*(10*100/430)</f>
        <v>1.3547625873596671</v>
      </c>
    </row>
    <row r="6" spans="1:31" x14ac:dyDescent="0.25">
      <c r="A6" t="s">
        <v>4</v>
      </c>
      <c r="E6" s="1">
        <f>F30</f>
        <v>0.22589382448537379</v>
      </c>
      <c r="AD6">
        <f t="shared" si="0"/>
        <v>0.22589382448537379</v>
      </c>
      <c r="AE6">
        <f>(110*100/430)/21</f>
        <v>1.2181616832779623</v>
      </c>
    </row>
    <row r="7" spans="1:31" x14ac:dyDescent="0.25">
      <c r="A7" t="s">
        <v>5</v>
      </c>
      <c r="E7" s="1">
        <f>G30</f>
        <v>0.81256771397616467</v>
      </c>
      <c r="AD7">
        <f t="shared" si="0"/>
        <v>0.81256771397616467</v>
      </c>
      <c r="AE7">
        <f>(110*100/430)/21</f>
        <v>1.2181616832779623</v>
      </c>
    </row>
    <row r="8" spans="1:31" x14ac:dyDescent="0.25">
      <c r="A8" t="s">
        <v>6</v>
      </c>
      <c r="E8" s="1">
        <f>H30</f>
        <v>2.7627302275189596</v>
      </c>
      <c r="AD8">
        <f t="shared" si="0"/>
        <v>2.7627302275189596</v>
      </c>
      <c r="AE8">
        <f>(110*100/430)/21</f>
        <v>1.2181616832779623</v>
      </c>
    </row>
    <row r="9" spans="1:31" x14ac:dyDescent="0.25">
      <c r="A9" t="s">
        <v>7</v>
      </c>
      <c r="E9" s="1">
        <f>I30</f>
        <v>4.8754062838569881E-2</v>
      </c>
      <c r="AD9">
        <f t="shared" si="0"/>
        <v>4.8754062838569881E-2</v>
      </c>
      <c r="AE9">
        <f>(110*100/430)/21</f>
        <v>1.2181616832779623</v>
      </c>
    </row>
    <row r="10" spans="1:31" x14ac:dyDescent="0.25">
      <c r="A10" t="s">
        <v>8</v>
      </c>
      <c r="E10" s="1">
        <f>J30</f>
        <v>0.81256771397616467</v>
      </c>
      <c r="AD10">
        <f t="shared" si="0"/>
        <v>0.81256771397616467</v>
      </c>
      <c r="AE10">
        <f>(110*100/430)/21</f>
        <v>1.2181616832779623</v>
      </c>
    </row>
    <row r="11" spans="1:31" x14ac:dyDescent="0.25">
      <c r="A11" t="s">
        <v>9</v>
      </c>
      <c r="E11" s="1">
        <f>K30</f>
        <v>15</v>
      </c>
      <c r="AD11">
        <f t="shared" si="0"/>
        <v>15</v>
      </c>
      <c r="AE11" s="7">
        <f>50*100/430</f>
        <v>11.627906976744185</v>
      </c>
    </row>
    <row r="12" spans="1:31" x14ac:dyDescent="0.25">
      <c r="A12" t="s">
        <v>10</v>
      </c>
      <c r="E12" s="1">
        <f>L30</f>
        <v>0.14626218851570966</v>
      </c>
      <c r="AD12">
        <f t="shared" si="0"/>
        <v>0.14626218851570966</v>
      </c>
      <c r="AE12">
        <f>(110*100/430)/21</f>
        <v>1.2181616832779623</v>
      </c>
    </row>
    <row r="13" spans="1:31" x14ac:dyDescent="0.25">
      <c r="A13" t="s">
        <v>11</v>
      </c>
      <c r="E13" s="1">
        <f>M30</f>
        <v>9.7508125677139762E-2</v>
      </c>
      <c r="AD13">
        <f t="shared" si="0"/>
        <v>9.7508125677139762E-2</v>
      </c>
      <c r="AE13">
        <f t="shared" ref="AE13:AE16" si="1">(110*100/430)/21</f>
        <v>1.2181616832779623</v>
      </c>
    </row>
    <row r="14" spans="1:31" x14ac:dyDescent="0.25">
      <c r="A14" t="s">
        <v>12</v>
      </c>
      <c r="E14" s="1">
        <f>N30</f>
        <v>8.1256771397616459E-2</v>
      </c>
      <c r="AD14">
        <f t="shared" si="0"/>
        <v>8.1256771397616459E-2</v>
      </c>
      <c r="AE14">
        <f t="shared" si="1"/>
        <v>1.2181616832779623</v>
      </c>
    </row>
    <row r="15" spans="1:31" x14ac:dyDescent="0.25">
      <c r="A15" t="s">
        <v>13</v>
      </c>
      <c r="E15" s="1">
        <f>O24*B33</f>
        <v>0.32502708559046589</v>
      </c>
      <c r="R15">
        <f>O24*(1-B33)</f>
        <v>8.1256771397616445E-2</v>
      </c>
      <c r="AD15">
        <f t="shared" si="0"/>
        <v>0.40628385698808234</v>
      </c>
      <c r="AE15">
        <f t="shared" si="1"/>
        <v>1.2181616832779623</v>
      </c>
    </row>
    <row r="16" spans="1:31" ht="16.5" customHeight="1" x14ac:dyDescent="0.25">
      <c r="A16" t="s">
        <v>14</v>
      </c>
      <c r="R16">
        <f>P17</f>
        <v>99.918743228602366</v>
      </c>
      <c r="AD16" s="2">
        <f t="shared" si="0"/>
        <v>99.918743228602366</v>
      </c>
      <c r="AE16">
        <f t="shared" si="1"/>
        <v>1.2181616832779623</v>
      </c>
    </row>
    <row r="17" spans="1:31" ht="16.5" customHeight="1" x14ac:dyDescent="0.25">
      <c r="A17" t="s">
        <v>15</v>
      </c>
      <c r="P17">
        <f>Q5+S24</f>
        <v>99.918743228602366</v>
      </c>
      <c r="AD17" s="2">
        <f t="shared" si="0"/>
        <v>99.918743228602366</v>
      </c>
      <c r="AE17" s="7">
        <f>(3.78865833333334/31.045249)*(10*100/430)</f>
        <v>0.28380617379919709</v>
      </c>
    </row>
    <row r="18" spans="1:31" ht="16.5" customHeight="1" x14ac:dyDescent="0.25">
      <c r="A18" t="s">
        <v>16</v>
      </c>
      <c r="X18">
        <f>R16+R15</f>
        <v>99.999999999999986</v>
      </c>
      <c r="AD18" s="2">
        <f t="shared" si="0"/>
        <v>99.999999999999986</v>
      </c>
      <c r="AE18" s="7">
        <f>(3.78925833333334/31.045249)*(10*100/430)</f>
        <v>0.28385111944731251</v>
      </c>
    </row>
    <row r="19" spans="1:31" x14ac:dyDescent="0.25">
      <c r="A19" t="s">
        <v>17</v>
      </c>
      <c r="Q19" s="1">
        <f>S24</f>
        <v>0.65005417118093167</v>
      </c>
      <c r="AD19">
        <f t="shared" si="0"/>
        <v>0.65005417118093167</v>
      </c>
      <c r="AE19">
        <f>(110*100/430)/21</f>
        <v>1.2181616832779623</v>
      </c>
    </row>
    <row r="20" spans="1:31" x14ac:dyDescent="0.25">
      <c r="A20" t="s">
        <v>18</v>
      </c>
      <c r="E20">
        <f>T30</f>
        <v>58.656554712892742</v>
      </c>
      <c r="AD20">
        <f t="shared" si="0"/>
        <v>58.656554712892742</v>
      </c>
      <c r="AE20">
        <f t="shared" ref="AE20:AE23" si="2">(110*100/430)/21</f>
        <v>1.2181616832779623</v>
      </c>
    </row>
    <row r="21" spans="1:31" x14ac:dyDescent="0.25">
      <c r="A21" t="s">
        <v>19</v>
      </c>
      <c r="E21" s="1">
        <f>U30</f>
        <v>3.0877573131094258</v>
      </c>
      <c r="AD21">
        <f t="shared" si="0"/>
        <v>3.0877573131094258</v>
      </c>
      <c r="AE21">
        <f t="shared" si="2"/>
        <v>1.2181616832779623</v>
      </c>
    </row>
    <row r="22" spans="1:31" x14ac:dyDescent="0.25">
      <c r="A22" t="s">
        <v>20</v>
      </c>
      <c r="E22" s="1">
        <f>V30</f>
        <v>9.7508125677139759E-3</v>
      </c>
      <c r="AD22">
        <f t="shared" si="0"/>
        <v>9.7508125677139759E-3</v>
      </c>
      <c r="AE22">
        <f t="shared" si="2"/>
        <v>1.2181616832779623</v>
      </c>
    </row>
    <row r="23" spans="1:31" x14ac:dyDescent="0.25">
      <c r="A23" t="s">
        <v>21</v>
      </c>
      <c r="E23" s="1">
        <f>W30</f>
        <v>8.1256771397616463E-3</v>
      </c>
      <c r="AD23">
        <f t="shared" si="0"/>
        <v>8.1256771397616463E-3</v>
      </c>
      <c r="AE23">
        <f t="shared" si="2"/>
        <v>1.2181616832779623</v>
      </c>
    </row>
    <row r="24" spans="1:31" s="6" customFormat="1" x14ac:dyDescent="0.25">
      <c r="A24" s="6" t="s">
        <v>22</v>
      </c>
      <c r="B24" s="6">
        <v>1.9501625135427951</v>
      </c>
      <c r="C24" s="6">
        <v>0.24377031419284939</v>
      </c>
      <c r="D24" s="5">
        <v>15</v>
      </c>
      <c r="F24" s="6">
        <v>0.22589382448537379</v>
      </c>
      <c r="G24" s="6">
        <v>0.81256771397616467</v>
      </c>
      <c r="H24" s="6">
        <v>2.7627302275189596</v>
      </c>
      <c r="I24" s="6">
        <v>4.8754062838569881E-2</v>
      </c>
      <c r="J24" s="6">
        <v>0.81256771397616467</v>
      </c>
      <c r="K24" s="5">
        <v>15</v>
      </c>
      <c r="L24" s="6">
        <v>0.14626218851570966</v>
      </c>
      <c r="M24" s="6">
        <v>9.7508125677139762E-2</v>
      </c>
      <c r="N24" s="6">
        <v>8.1256771397616459E-2</v>
      </c>
      <c r="O24" s="6">
        <v>0.40628385698808234</v>
      </c>
      <c r="S24" s="6">
        <v>0.65005417118093167</v>
      </c>
      <c r="T24" s="6">
        <v>1.056338028169014</v>
      </c>
      <c r="U24" s="6">
        <v>3.0877573131094258</v>
      </c>
      <c r="V24" s="6">
        <v>9.7508125677139759E-3</v>
      </c>
      <c r="W24" s="6">
        <v>8.1256771397616463E-3</v>
      </c>
      <c r="Y24" s="6">
        <v>0.16251354279523292</v>
      </c>
      <c r="Z24" s="5">
        <v>55</v>
      </c>
      <c r="AA24" s="6">
        <v>0.16251354279523292</v>
      </c>
      <c r="AB24" s="6">
        <v>1.6251354279523293</v>
      </c>
      <c r="AC24" s="6">
        <v>0.65005417118093167</v>
      </c>
      <c r="AD24" s="6">
        <f t="shared" si="0"/>
        <v>100</v>
      </c>
      <c r="AE24" s="7">
        <f>(5.38198333333334/31.045249)*(10*100/430)</f>
        <v>0.40316121510500802</v>
      </c>
    </row>
    <row r="25" spans="1:31" x14ac:dyDescent="0.25">
      <c r="A25" t="s">
        <v>23</v>
      </c>
      <c r="T25">
        <f>Y24</f>
        <v>0.16251354279523292</v>
      </c>
      <c r="AD25">
        <f t="shared" si="0"/>
        <v>0.16251354279523292</v>
      </c>
      <c r="AE25">
        <f>(110*100/430)/21</f>
        <v>1.2181616832779623</v>
      </c>
    </row>
    <row r="26" spans="1:31" x14ac:dyDescent="0.25">
      <c r="A26" t="s">
        <v>24</v>
      </c>
      <c r="T26">
        <f>Z24</f>
        <v>55</v>
      </c>
      <c r="AD26">
        <f t="shared" si="0"/>
        <v>55</v>
      </c>
      <c r="AE26" s="7">
        <f>70*100/430</f>
        <v>16.279069767441861</v>
      </c>
    </row>
    <row r="27" spans="1:31" x14ac:dyDescent="0.25">
      <c r="A27" t="s">
        <v>25</v>
      </c>
      <c r="T27">
        <f>AA24</f>
        <v>0.16251354279523292</v>
      </c>
      <c r="AD27">
        <f t="shared" si="0"/>
        <v>0.16251354279523292</v>
      </c>
      <c r="AE27">
        <f>(110*100/430)/21</f>
        <v>1.2181616832779623</v>
      </c>
    </row>
    <row r="28" spans="1:31" x14ac:dyDescent="0.25">
      <c r="A28" t="s">
        <v>26</v>
      </c>
      <c r="T28">
        <f>AB24</f>
        <v>1.6251354279523293</v>
      </c>
      <c r="AD28">
        <f t="shared" si="0"/>
        <v>1.6251354279523293</v>
      </c>
      <c r="AE28">
        <f t="shared" ref="AE28:AE29" si="3">(110*100/430)/21</f>
        <v>1.2181616832779623</v>
      </c>
    </row>
    <row r="29" spans="1:31" x14ac:dyDescent="0.25">
      <c r="A29" t="s">
        <v>27</v>
      </c>
      <c r="T29">
        <f>AC24</f>
        <v>0.65005417118093167</v>
      </c>
      <c r="AD29">
        <f t="shared" si="0"/>
        <v>0.65005417118093167</v>
      </c>
      <c r="AE29">
        <f t="shared" si="3"/>
        <v>1.2181616832779623</v>
      </c>
    </row>
    <row r="30" spans="1:31" x14ac:dyDescent="0.25">
      <c r="A30" t="s">
        <v>30</v>
      </c>
      <c r="B30">
        <f t="shared" ref="B30:AC30" si="4">SUM(B2:B29)</f>
        <v>1.9501625135427951</v>
      </c>
      <c r="C30">
        <f t="shared" si="4"/>
        <v>0.24377031419284939</v>
      </c>
      <c r="D30">
        <f t="shared" si="4"/>
        <v>15</v>
      </c>
      <c r="E30">
        <f t="shared" si="4"/>
        <v>99.26868905742144</v>
      </c>
      <c r="F30">
        <f t="shared" si="4"/>
        <v>0.22589382448537379</v>
      </c>
      <c r="G30">
        <f t="shared" si="4"/>
        <v>0.81256771397616467</v>
      </c>
      <c r="H30">
        <f t="shared" si="4"/>
        <v>2.7627302275189596</v>
      </c>
      <c r="I30">
        <f t="shared" si="4"/>
        <v>4.8754062838569881E-2</v>
      </c>
      <c r="J30">
        <f t="shared" si="4"/>
        <v>0.81256771397616467</v>
      </c>
      <c r="K30">
        <f t="shared" si="4"/>
        <v>15</v>
      </c>
      <c r="L30">
        <f t="shared" si="4"/>
        <v>0.14626218851570966</v>
      </c>
      <c r="M30">
        <f t="shared" si="4"/>
        <v>9.7508125677139762E-2</v>
      </c>
      <c r="N30">
        <f t="shared" si="4"/>
        <v>8.1256771397616459E-2</v>
      </c>
      <c r="O30">
        <f t="shared" si="4"/>
        <v>0.40628385698808234</v>
      </c>
      <c r="P30">
        <f t="shared" si="4"/>
        <v>99.918743228602366</v>
      </c>
      <c r="Q30">
        <f t="shared" si="4"/>
        <v>99.918743228602366</v>
      </c>
      <c r="R30">
        <f t="shared" si="4"/>
        <v>99.999999999999986</v>
      </c>
      <c r="S30">
        <f t="shared" si="4"/>
        <v>0.65005417118093167</v>
      </c>
      <c r="T30">
        <f t="shared" si="4"/>
        <v>58.656554712892742</v>
      </c>
      <c r="U30">
        <f t="shared" si="4"/>
        <v>3.0877573131094258</v>
      </c>
      <c r="V30">
        <f t="shared" si="4"/>
        <v>9.7508125677139759E-3</v>
      </c>
      <c r="W30">
        <f t="shared" si="4"/>
        <v>8.1256771397616463E-3</v>
      </c>
      <c r="X30">
        <f t="shared" si="4"/>
        <v>99.999999999999986</v>
      </c>
      <c r="Y30">
        <f t="shared" si="4"/>
        <v>0.16251354279523292</v>
      </c>
      <c r="Z30">
        <f t="shared" si="4"/>
        <v>55</v>
      </c>
      <c r="AA30">
        <f t="shared" si="4"/>
        <v>0.16251354279523292</v>
      </c>
      <c r="AB30">
        <f t="shared" si="4"/>
        <v>1.6251354279523293</v>
      </c>
      <c r="AC30">
        <f t="shared" si="4"/>
        <v>0.65005417118093167</v>
      </c>
      <c r="AE30" s="3">
        <f>SUM(AE2:AE29)</f>
        <v>99.999999700362238</v>
      </c>
    </row>
    <row r="33" spans="1:11" x14ac:dyDescent="0.25">
      <c r="A33" t="s">
        <v>31</v>
      </c>
      <c r="B33" s="1">
        <v>0.8</v>
      </c>
    </row>
    <row r="44" spans="1:11" x14ac:dyDescent="0.25">
      <c r="K4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6560A-6E6D-4624-A082-AE54903471C1}">
  <dimension ref="A1:AE44"/>
  <sheetViews>
    <sheetView tabSelected="1" workbookViewId="0">
      <selection activeCell="H36" sqref="H36"/>
    </sheetView>
  </sheetViews>
  <sheetFormatPr defaultColWidth="8.42578125" defaultRowHeight="15" x14ac:dyDescent="0.25"/>
  <cols>
    <col min="1" max="1" width="22.5703125" customWidth="1"/>
    <col min="2" max="2" width="13.5703125" customWidth="1"/>
    <col min="3" max="3" width="7.42578125" customWidth="1"/>
    <col min="4" max="4" width="13.42578125" customWidth="1"/>
    <col min="5" max="5" width="11.42578125" customWidth="1"/>
    <col min="7" max="7" width="11.42578125" customWidth="1"/>
    <col min="8" max="8" width="15.42578125" customWidth="1"/>
    <col min="11" max="11" width="12" customWidth="1"/>
    <col min="12" max="12" width="13" customWidth="1"/>
    <col min="13" max="13" width="14.42578125" customWidth="1"/>
    <col min="14" max="14" width="14.85546875" customWidth="1"/>
    <col min="16" max="16" width="9.42578125" customWidth="1"/>
    <col min="17" max="17" width="11" customWidth="1"/>
    <col min="18" max="18" width="10" customWidth="1"/>
    <col min="19" max="19" width="8.85546875" customWidth="1"/>
    <col min="24" max="24" width="19.42578125" customWidth="1"/>
    <col min="27" max="27" width="20.42578125" customWidth="1"/>
    <col min="28" max="28" width="15" customWidth="1"/>
    <col min="29" max="29" width="14.5703125" customWidth="1"/>
  </cols>
  <sheetData>
    <row r="1" spans="1:31" x14ac:dyDescent="0.25">
      <c r="A1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 t="s">
        <v>0</v>
      </c>
      <c r="D2" s="1">
        <f>B30</f>
        <v>1.9501625135427951</v>
      </c>
      <c r="AD2">
        <f t="shared" ref="AD2:AD29" si="0">SUM(B2:AC2)</f>
        <v>1.9501625135427951</v>
      </c>
      <c r="AE2">
        <f>(110*100/430)/21</f>
        <v>1.2181616832779623</v>
      </c>
    </row>
    <row r="3" spans="1:31" x14ac:dyDescent="0.25">
      <c r="A3" t="s">
        <v>1</v>
      </c>
      <c r="D3" s="1">
        <f>C30</f>
        <v>0.24377031419284939</v>
      </c>
      <c r="AD3">
        <f t="shared" si="0"/>
        <v>0.24377031419284939</v>
      </c>
      <c r="AE3">
        <f>(110*100/430)/21</f>
        <v>1.2181616832779623</v>
      </c>
    </row>
    <row r="4" spans="1:31" x14ac:dyDescent="0.25">
      <c r="A4" t="s">
        <v>2</v>
      </c>
      <c r="B4" s="6">
        <v>1.9501625135427951</v>
      </c>
      <c r="C4" s="6">
        <v>0.24377031419284939</v>
      </c>
      <c r="E4" s="1">
        <f>D30</f>
        <v>84.268689057421454</v>
      </c>
      <c r="F4" s="6">
        <v>0.22589382448537379</v>
      </c>
      <c r="G4" s="6">
        <v>0.81256771397616467</v>
      </c>
      <c r="H4" s="6">
        <v>2.7627302275189596</v>
      </c>
      <c r="I4" s="6">
        <v>4.8754062838569881E-2</v>
      </c>
      <c r="J4" s="6">
        <v>0.81256771397616467</v>
      </c>
      <c r="L4" s="6">
        <v>0.14626218851570966</v>
      </c>
      <c r="M4" s="6">
        <v>9.7508125677139762E-2</v>
      </c>
      <c r="N4" s="6">
        <v>8.1256771397616459E-2</v>
      </c>
      <c r="O4" s="6">
        <v>0.40628385698808234</v>
      </c>
      <c r="S4" s="6">
        <v>0.65005417118093167</v>
      </c>
      <c r="T4" s="6">
        <v>1.056338028169014</v>
      </c>
      <c r="U4" s="6">
        <v>3.0877573131094258</v>
      </c>
      <c r="V4" s="6">
        <v>9.7508125677139759E-3</v>
      </c>
      <c r="W4" s="6">
        <v>8.1256771397616463E-3</v>
      </c>
      <c r="Y4" s="6">
        <v>0.16251354279523292</v>
      </c>
      <c r="AA4" s="6">
        <v>0.16251354279523292</v>
      </c>
      <c r="AB4" s="6">
        <v>1.6251354279523293</v>
      </c>
      <c r="AC4" s="6">
        <v>0.65005417118093167</v>
      </c>
      <c r="AD4">
        <f>SUM(B4:AC4)</f>
        <v>99.26868905742144</v>
      </c>
      <c r="AE4" s="7">
        <f>190*100/430</f>
        <v>44.186046511627907</v>
      </c>
    </row>
    <row r="5" spans="1:31" x14ac:dyDescent="0.25">
      <c r="A5" t="s">
        <v>3</v>
      </c>
      <c r="Q5">
        <f>SUM(E2:E4) + SUM(E6:E14) +D15 +D20+SUM(D21:D23)</f>
        <v>161.35590465872156</v>
      </c>
      <c r="AD5">
        <f t="shared" si="0"/>
        <v>161.35590465872156</v>
      </c>
      <c r="AE5" s="7">
        <f>(18.085345/31.045249)*(10*100/430)</f>
        <v>1.3547625873596671</v>
      </c>
    </row>
    <row r="6" spans="1:31" x14ac:dyDescent="0.25">
      <c r="A6" t="s">
        <v>4</v>
      </c>
      <c r="D6" s="1">
        <f>F30</f>
        <v>0.22589382448537379</v>
      </c>
      <c r="AD6">
        <f t="shared" si="0"/>
        <v>0.22589382448537379</v>
      </c>
      <c r="AE6">
        <f>(110*100/430)/21</f>
        <v>1.2181616832779623</v>
      </c>
    </row>
    <row r="7" spans="1:31" x14ac:dyDescent="0.25">
      <c r="A7" t="s">
        <v>5</v>
      </c>
      <c r="D7" s="1">
        <f>G30</f>
        <v>0.81256771397616467</v>
      </c>
      <c r="AD7">
        <f t="shared" si="0"/>
        <v>0.81256771397616467</v>
      </c>
      <c r="AE7">
        <f>(110*100/430)/21</f>
        <v>1.2181616832779623</v>
      </c>
    </row>
    <row r="8" spans="1:31" x14ac:dyDescent="0.25">
      <c r="A8" t="s">
        <v>6</v>
      </c>
      <c r="D8" s="1">
        <f>H30</f>
        <v>2.7627302275189596</v>
      </c>
      <c r="AD8">
        <f t="shared" si="0"/>
        <v>2.7627302275189596</v>
      </c>
      <c r="AE8">
        <f>(110*100/430)/21</f>
        <v>1.2181616832779623</v>
      </c>
    </row>
    <row r="9" spans="1:31" x14ac:dyDescent="0.25">
      <c r="A9" t="s">
        <v>7</v>
      </c>
      <c r="D9" s="1">
        <f>I30</f>
        <v>4.8754062838569881E-2</v>
      </c>
      <c r="AD9">
        <f t="shared" si="0"/>
        <v>4.8754062838569881E-2</v>
      </c>
      <c r="AE9">
        <f>(110*100/430)/21</f>
        <v>1.2181616832779623</v>
      </c>
    </row>
    <row r="10" spans="1:31" x14ac:dyDescent="0.25">
      <c r="A10" t="s">
        <v>8</v>
      </c>
      <c r="D10" s="1">
        <f>J30</f>
        <v>0.81256771397616467</v>
      </c>
      <c r="AD10">
        <f t="shared" si="0"/>
        <v>0.81256771397616467</v>
      </c>
      <c r="AE10">
        <f>(110*100/430)/21</f>
        <v>1.2181616832779623</v>
      </c>
    </row>
    <row r="11" spans="1:31" x14ac:dyDescent="0.25">
      <c r="A11" t="s">
        <v>9</v>
      </c>
      <c r="E11" s="1">
        <f>K30</f>
        <v>15</v>
      </c>
      <c r="AD11">
        <f t="shared" si="0"/>
        <v>15</v>
      </c>
      <c r="AE11" s="7">
        <f>50*100/430</f>
        <v>11.627906976744185</v>
      </c>
    </row>
    <row r="12" spans="1:31" x14ac:dyDescent="0.25">
      <c r="A12" t="s">
        <v>10</v>
      </c>
      <c r="D12" s="1">
        <f>L30</f>
        <v>0.14626218851570966</v>
      </c>
      <c r="AD12">
        <f t="shared" si="0"/>
        <v>0.14626218851570966</v>
      </c>
      <c r="AE12">
        <f>(110*100/430)/21</f>
        <v>1.2181616832779623</v>
      </c>
    </row>
    <row r="13" spans="1:31" x14ac:dyDescent="0.25">
      <c r="A13" t="s">
        <v>11</v>
      </c>
      <c r="D13" s="1">
        <f>M30</f>
        <v>9.7508125677139762E-2</v>
      </c>
      <c r="AD13">
        <f t="shared" si="0"/>
        <v>9.7508125677139762E-2</v>
      </c>
      <c r="AE13">
        <f t="shared" ref="AE13:AE16" si="1">(110*100/430)/21</f>
        <v>1.2181616832779623</v>
      </c>
    </row>
    <row r="14" spans="1:31" x14ac:dyDescent="0.25">
      <c r="A14" t="s">
        <v>12</v>
      </c>
      <c r="D14" s="1">
        <f>N30</f>
        <v>8.1256771397616459E-2</v>
      </c>
      <c r="AD14">
        <f t="shared" si="0"/>
        <v>8.1256771397616459E-2</v>
      </c>
      <c r="AE14">
        <f t="shared" si="1"/>
        <v>1.2181616832779623</v>
      </c>
    </row>
    <row r="15" spans="1:31" x14ac:dyDescent="0.25">
      <c r="A15" t="s">
        <v>13</v>
      </c>
      <c r="D15" s="1">
        <f>O4*B33</f>
        <v>0.32502708559046589</v>
      </c>
      <c r="R15">
        <f>O4*(1-B33)</f>
        <v>8.1256771397616445E-2</v>
      </c>
      <c r="AD15">
        <f t="shared" si="0"/>
        <v>0.40628385698808234</v>
      </c>
      <c r="AE15">
        <f t="shared" si="1"/>
        <v>1.2181616832779623</v>
      </c>
    </row>
    <row r="16" spans="1:31" ht="16.5" customHeight="1" x14ac:dyDescent="0.25">
      <c r="A16" t="s">
        <v>14</v>
      </c>
      <c r="R16">
        <f>P17</f>
        <v>162.00595882990248</v>
      </c>
      <c r="AD16" s="2">
        <f t="shared" si="0"/>
        <v>162.00595882990248</v>
      </c>
      <c r="AE16">
        <f t="shared" si="1"/>
        <v>1.2181616832779623</v>
      </c>
    </row>
    <row r="17" spans="1:31" ht="16.5" customHeight="1" x14ac:dyDescent="0.25">
      <c r="A17" t="s">
        <v>15</v>
      </c>
      <c r="P17">
        <f>Q5+S4</f>
        <v>162.00595882990248</v>
      </c>
      <c r="AD17" s="2">
        <f t="shared" si="0"/>
        <v>162.00595882990248</v>
      </c>
      <c r="AE17" s="7">
        <f>(3.78865833333334/31.045249)*(10*100/430)</f>
        <v>0.28380617379919709</v>
      </c>
    </row>
    <row r="18" spans="1:31" ht="16.5" customHeight="1" x14ac:dyDescent="0.25">
      <c r="A18" t="s">
        <v>16</v>
      </c>
      <c r="X18">
        <f>R16+R15</f>
        <v>162.0872156013001</v>
      </c>
      <c r="AD18" s="2">
        <f t="shared" si="0"/>
        <v>162.0872156013001</v>
      </c>
      <c r="AE18" s="7">
        <f>(3.78925833333334/31.045249)*(10*100/430)</f>
        <v>0.28385111944731251</v>
      </c>
    </row>
    <row r="19" spans="1:31" x14ac:dyDescent="0.25">
      <c r="A19" t="s">
        <v>17</v>
      </c>
      <c r="Q19" s="1">
        <f>S4</f>
        <v>0.65005417118093167</v>
      </c>
      <c r="AD19">
        <f t="shared" si="0"/>
        <v>0.65005417118093167</v>
      </c>
      <c r="AE19">
        <f>(110*100/430)/21</f>
        <v>1.2181616832779623</v>
      </c>
    </row>
    <row r="20" spans="1:31" x14ac:dyDescent="0.25">
      <c r="A20" t="s">
        <v>18</v>
      </c>
      <c r="D20">
        <f>T30</f>
        <v>58.656554712892742</v>
      </c>
      <c r="AD20">
        <f t="shared" si="0"/>
        <v>58.656554712892742</v>
      </c>
      <c r="AE20">
        <f t="shared" ref="AE20:AE23" si="2">(110*100/430)/21</f>
        <v>1.2181616832779623</v>
      </c>
    </row>
    <row r="21" spans="1:31" x14ac:dyDescent="0.25">
      <c r="A21" t="s">
        <v>19</v>
      </c>
      <c r="D21" s="1">
        <f>U30</f>
        <v>3.0877573131094258</v>
      </c>
      <c r="AD21">
        <f t="shared" si="0"/>
        <v>3.0877573131094258</v>
      </c>
      <c r="AE21">
        <f t="shared" si="2"/>
        <v>1.2181616832779623</v>
      </c>
    </row>
    <row r="22" spans="1:31" x14ac:dyDescent="0.25">
      <c r="A22" t="s">
        <v>20</v>
      </c>
      <c r="D22" s="1">
        <f>V30</f>
        <v>9.7508125677139759E-3</v>
      </c>
      <c r="AD22">
        <f t="shared" si="0"/>
        <v>9.7508125677139759E-3</v>
      </c>
      <c r="AE22">
        <f t="shared" si="2"/>
        <v>1.2181616832779623</v>
      </c>
    </row>
    <row r="23" spans="1:31" x14ac:dyDescent="0.25">
      <c r="A23" t="s">
        <v>21</v>
      </c>
      <c r="D23" s="1">
        <f>W30</f>
        <v>8.1256771397616463E-3</v>
      </c>
      <c r="AD23">
        <f t="shared" si="0"/>
        <v>8.1256771397616463E-3</v>
      </c>
      <c r="AE23">
        <f t="shared" si="2"/>
        <v>1.2181616832779623</v>
      </c>
    </row>
    <row r="24" spans="1:31" s="6" customFormat="1" x14ac:dyDescent="0.25">
      <c r="A24" s="6" t="s">
        <v>22</v>
      </c>
      <c r="D24" s="5">
        <v>15</v>
      </c>
      <c r="K24" s="5">
        <v>15</v>
      </c>
      <c r="Z24" s="5">
        <v>55</v>
      </c>
      <c r="AD24" s="6">
        <f t="shared" si="0"/>
        <v>85</v>
      </c>
      <c r="AE24" s="7">
        <f>(5.38198333333334/31.045249)*(10*100/430)</f>
        <v>0.40316121510500802</v>
      </c>
    </row>
    <row r="25" spans="1:31" x14ac:dyDescent="0.25">
      <c r="A25" t="s">
        <v>23</v>
      </c>
      <c r="T25">
        <f>Y4</f>
        <v>0.16251354279523292</v>
      </c>
      <c r="AD25">
        <f t="shared" si="0"/>
        <v>0.16251354279523292</v>
      </c>
      <c r="AE25">
        <f>(110*100/430)/21</f>
        <v>1.2181616832779623</v>
      </c>
    </row>
    <row r="26" spans="1:31" x14ac:dyDescent="0.25">
      <c r="A26" t="s">
        <v>24</v>
      </c>
      <c r="T26">
        <f>Z24</f>
        <v>55</v>
      </c>
      <c r="AD26">
        <f t="shared" si="0"/>
        <v>55</v>
      </c>
      <c r="AE26" s="7">
        <f>70*100/430</f>
        <v>16.279069767441861</v>
      </c>
    </row>
    <row r="27" spans="1:31" x14ac:dyDescent="0.25">
      <c r="A27" t="s">
        <v>25</v>
      </c>
      <c r="T27">
        <f>AA4</f>
        <v>0.16251354279523292</v>
      </c>
      <c r="AD27">
        <f t="shared" si="0"/>
        <v>0.16251354279523292</v>
      </c>
      <c r="AE27">
        <f>(110*100/430)/21</f>
        <v>1.2181616832779623</v>
      </c>
    </row>
    <row r="28" spans="1:31" x14ac:dyDescent="0.25">
      <c r="A28" t="s">
        <v>26</v>
      </c>
      <c r="T28">
        <f>AB4</f>
        <v>1.6251354279523293</v>
      </c>
      <c r="AD28">
        <f t="shared" si="0"/>
        <v>1.6251354279523293</v>
      </c>
      <c r="AE28">
        <f t="shared" ref="AE28:AE29" si="3">(110*100/430)/21</f>
        <v>1.2181616832779623</v>
      </c>
    </row>
    <row r="29" spans="1:31" x14ac:dyDescent="0.25">
      <c r="A29" t="s">
        <v>27</v>
      </c>
      <c r="T29">
        <f>AC4</f>
        <v>0.65005417118093167</v>
      </c>
      <c r="AD29">
        <f t="shared" si="0"/>
        <v>0.65005417118093167</v>
      </c>
      <c r="AE29">
        <f t="shared" si="3"/>
        <v>1.2181616832779623</v>
      </c>
    </row>
    <row r="30" spans="1:31" x14ac:dyDescent="0.25">
      <c r="A30" t="s">
        <v>30</v>
      </c>
      <c r="B30">
        <f t="shared" ref="B30:AC30" si="4">SUM(B2:B29)</f>
        <v>1.9501625135427951</v>
      </c>
      <c r="C30">
        <f t="shared" si="4"/>
        <v>0.24377031419284939</v>
      </c>
      <c r="D30">
        <f>SUM(D2:D29)</f>
        <v>84.268689057421454</v>
      </c>
      <c r="E30">
        <f t="shared" si="4"/>
        <v>99.268689057421454</v>
      </c>
      <c r="F30">
        <f t="shared" si="4"/>
        <v>0.22589382448537379</v>
      </c>
      <c r="G30">
        <f t="shared" si="4"/>
        <v>0.81256771397616467</v>
      </c>
      <c r="H30">
        <f t="shared" si="4"/>
        <v>2.7627302275189596</v>
      </c>
      <c r="I30">
        <f t="shared" si="4"/>
        <v>4.8754062838569881E-2</v>
      </c>
      <c r="J30">
        <f t="shared" si="4"/>
        <v>0.81256771397616467</v>
      </c>
      <c r="K30">
        <f t="shared" si="4"/>
        <v>15</v>
      </c>
      <c r="L30">
        <f t="shared" si="4"/>
        <v>0.14626218851570966</v>
      </c>
      <c r="M30">
        <f t="shared" si="4"/>
        <v>9.7508125677139762E-2</v>
      </c>
      <c r="N30">
        <f t="shared" si="4"/>
        <v>8.1256771397616459E-2</v>
      </c>
      <c r="O30">
        <f t="shared" si="4"/>
        <v>0.40628385698808234</v>
      </c>
      <c r="P30">
        <f t="shared" si="4"/>
        <v>162.00595882990248</v>
      </c>
      <c r="Q30">
        <f t="shared" si="4"/>
        <v>162.00595882990248</v>
      </c>
      <c r="R30">
        <f t="shared" si="4"/>
        <v>162.0872156013001</v>
      </c>
      <c r="S30">
        <f t="shared" si="4"/>
        <v>0.65005417118093167</v>
      </c>
      <c r="T30">
        <f t="shared" si="4"/>
        <v>58.656554712892742</v>
      </c>
      <c r="U30">
        <f t="shared" si="4"/>
        <v>3.0877573131094258</v>
      </c>
      <c r="V30">
        <f t="shared" si="4"/>
        <v>9.7508125677139759E-3</v>
      </c>
      <c r="W30">
        <f t="shared" si="4"/>
        <v>8.1256771397616463E-3</v>
      </c>
      <c r="X30">
        <f t="shared" si="4"/>
        <v>162.0872156013001</v>
      </c>
      <c r="Y30">
        <f t="shared" si="4"/>
        <v>0.16251354279523292</v>
      </c>
      <c r="Z30">
        <f t="shared" si="4"/>
        <v>55</v>
      </c>
      <c r="AA30">
        <f t="shared" si="4"/>
        <v>0.16251354279523292</v>
      </c>
      <c r="AB30">
        <f t="shared" si="4"/>
        <v>1.6251354279523293</v>
      </c>
      <c r="AC30">
        <f t="shared" si="4"/>
        <v>0.65005417118093167</v>
      </c>
      <c r="AE30" s="3">
        <f>SUM(AE2:AE29)</f>
        <v>99.999999700362238</v>
      </c>
    </row>
    <row r="33" spans="1:11" x14ac:dyDescent="0.25">
      <c r="A33" t="s">
        <v>31</v>
      </c>
      <c r="B33" s="1">
        <v>0.8</v>
      </c>
    </row>
    <row r="44" spans="1:11" x14ac:dyDescent="0.25">
      <c r="K44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6"/>
  <sheetViews>
    <sheetView zoomScaleNormal="100" workbookViewId="0">
      <pane xSplit="1" topLeftCell="D1" activePane="topRight" state="frozen"/>
      <selection pane="topRight" activeCell="S59" sqref="S59"/>
    </sheetView>
  </sheetViews>
  <sheetFormatPr defaultColWidth="8.42578125" defaultRowHeight="15" x14ac:dyDescent="0.25"/>
  <cols>
    <col min="1" max="1" width="22.5703125" customWidth="1"/>
    <col min="2" max="2" width="5.5703125" customWidth="1"/>
    <col min="3" max="3" width="7.42578125" customWidth="1"/>
    <col min="4" max="4" width="13.42578125" customWidth="1"/>
    <col min="5" max="5" width="11.42578125" customWidth="1"/>
    <col min="7" max="7" width="3.42578125" customWidth="1"/>
    <col min="8" max="8" width="15.42578125" customWidth="1"/>
    <col min="11" max="11" width="12" customWidth="1"/>
    <col min="12" max="12" width="13" customWidth="1"/>
    <col min="13" max="13" width="14.42578125" customWidth="1"/>
    <col min="14" max="14" width="14.85546875" customWidth="1"/>
    <col min="16" max="16" width="9.42578125" customWidth="1"/>
    <col min="17" max="17" width="11" customWidth="1"/>
    <col min="18" max="18" width="10" customWidth="1"/>
    <col min="19" max="19" width="8.85546875" customWidth="1"/>
    <col min="25" max="25" width="19.42578125" customWidth="1"/>
    <col min="28" max="28" width="20.42578125" customWidth="1"/>
    <col min="29" max="29" width="15" customWidth="1"/>
    <col min="30" max="30" width="14.5703125" customWidth="1"/>
  </cols>
  <sheetData>
    <row r="1" spans="1:32" x14ac:dyDescent="0.25">
      <c r="A1">
        <v>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34</v>
      </c>
      <c r="U1" t="s">
        <v>35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 x14ac:dyDescent="0.25">
      <c r="A2" t="s">
        <v>0</v>
      </c>
      <c r="E2" s="1">
        <v>12</v>
      </c>
      <c r="AE2">
        <f t="shared" ref="AE2:AE30" si="0">SUM(B2:AD2)</f>
        <v>12</v>
      </c>
      <c r="AF2" s="1">
        <v>1.2</v>
      </c>
    </row>
    <row r="3" spans="1:32" x14ac:dyDescent="0.25">
      <c r="A3" t="s">
        <v>1</v>
      </c>
      <c r="E3" s="1">
        <v>1.5</v>
      </c>
      <c r="AE3">
        <f t="shared" si="0"/>
        <v>1.5</v>
      </c>
      <c r="AF3" s="1">
        <v>0.06</v>
      </c>
    </row>
    <row r="4" spans="1:32" x14ac:dyDescent="0.25">
      <c r="A4" t="s">
        <v>2</v>
      </c>
      <c r="E4" s="1">
        <v>1.7</v>
      </c>
      <c r="AE4">
        <f t="shared" si="0"/>
        <v>1.7</v>
      </c>
      <c r="AF4" s="1">
        <v>0.2</v>
      </c>
    </row>
    <row r="5" spans="1:32" x14ac:dyDescent="0.25">
      <c r="A5" t="s">
        <v>3</v>
      </c>
      <c r="Q5">
        <f>SUM(E2:E4) + SUM(E6:E14) +E15 +U20+SUM(E22:E24)</f>
        <v>95.5</v>
      </c>
      <c r="AE5">
        <f t="shared" si="0"/>
        <v>95.5</v>
      </c>
      <c r="AF5" s="1">
        <v>18</v>
      </c>
    </row>
    <row r="6" spans="1:32" x14ac:dyDescent="0.25">
      <c r="A6" t="s">
        <v>4</v>
      </c>
      <c r="E6" s="1">
        <v>1.39</v>
      </c>
      <c r="AE6">
        <f t="shared" si="0"/>
        <v>1.39</v>
      </c>
      <c r="AF6" s="1">
        <v>1.92</v>
      </c>
    </row>
    <row r="7" spans="1:32" x14ac:dyDescent="0.25">
      <c r="A7" t="s">
        <v>5</v>
      </c>
      <c r="E7" s="1">
        <v>5</v>
      </c>
      <c r="AE7">
        <f t="shared" si="0"/>
        <v>5</v>
      </c>
      <c r="AF7" s="1">
        <v>5</v>
      </c>
    </row>
    <row r="8" spans="1:32" x14ac:dyDescent="0.25">
      <c r="A8" t="s">
        <v>6</v>
      </c>
      <c r="E8" s="1">
        <v>17</v>
      </c>
      <c r="AE8">
        <f t="shared" si="0"/>
        <v>17</v>
      </c>
      <c r="AF8" s="1">
        <v>14</v>
      </c>
    </row>
    <row r="9" spans="1:32" x14ac:dyDescent="0.25">
      <c r="A9" t="s">
        <v>7</v>
      </c>
      <c r="E9" s="1">
        <v>0.3</v>
      </c>
      <c r="AE9">
        <f t="shared" si="0"/>
        <v>0.3</v>
      </c>
      <c r="AF9" s="1">
        <v>0.06</v>
      </c>
    </row>
    <row r="10" spans="1:32" x14ac:dyDescent="0.25">
      <c r="A10" t="s">
        <v>8</v>
      </c>
      <c r="E10" s="1">
        <v>5</v>
      </c>
      <c r="AE10">
        <f t="shared" si="0"/>
        <v>5</v>
      </c>
      <c r="AF10" s="1">
        <v>3</v>
      </c>
    </row>
    <row r="11" spans="1:32" x14ac:dyDescent="0.25">
      <c r="A11" t="s">
        <v>9</v>
      </c>
      <c r="E11" s="1">
        <v>3</v>
      </c>
      <c r="AE11">
        <f t="shared" si="0"/>
        <v>3</v>
      </c>
      <c r="AF11" s="1">
        <v>4</v>
      </c>
    </row>
    <row r="12" spans="1:32" x14ac:dyDescent="0.25">
      <c r="A12" t="s">
        <v>10</v>
      </c>
      <c r="E12" s="1">
        <v>0.9</v>
      </c>
      <c r="AE12">
        <f t="shared" si="0"/>
        <v>0.9</v>
      </c>
      <c r="AF12" s="1">
        <v>1.2</v>
      </c>
    </row>
    <row r="13" spans="1:32" x14ac:dyDescent="0.25">
      <c r="A13" t="s">
        <v>11</v>
      </c>
      <c r="E13" s="1">
        <v>0.6</v>
      </c>
      <c r="AE13">
        <f t="shared" si="0"/>
        <v>0.6</v>
      </c>
      <c r="AF13" s="1">
        <v>0.8</v>
      </c>
    </row>
    <row r="14" spans="1:32" x14ac:dyDescent="0.25">
      <c r="A14" t="s">
        <v>12</v>
      </c>
      <c r="E14" s="1">
        <v>0.5</v>
      </c>
      <c r="AE14">
        <f t="shared" si="0"/>
        <v>0.5</v>
      </c>
      <c r="AF14" s="1">
        <v>1</v>
      </c>
    </row>
    <row r="15" spans="1:32" x14ac:dyDescent="0.25">
      <c r="A15" t="s">
        <v>13</v>
      </c>
      <c r="E15">
        <f>O25*B34</f>
        <v>2</v>
      </c>
      <c r="R15">
        <f>O25*(1-B34)</f>
        <v>0.49999999999999989</v>
      </c>
      <c r="AE15">
        <f t="shared" si="0"/>
        <v>2.5</v>
      </c>
      <c r="AF15" s="1">
        <v>2</v>
      </c>
    </row>
    <row r="16" spans="1:32" x14ac:dyDescent="0.25">
      <c r="A16" t="s">
        <v>14</v>
      </c>
      <c r="R16">
        <f>P17</f>
        <v>99.5</v>
      </c>
      <c r="AE16" s="2">
        <f t="shared" si="0"/>
        <v>99.5</v>
      </c>
      <c r="AF16" s="1">
        <v>10.5</v>
      </c>
    </row>
    <row r="17" spans="1:32" x14ac:dyDescent="0.25">
      <c r="A17" t="s">
        <v>15</v>
      </c>
      <c r="P17">
        <f>Q5+S25</f>
        <v>99.5</v>
      </c>
      <c r="AE17" s="2">
        <f t="shared" si="0"/>
        <v>99.5</v>
      </c>
      <c r="AF17" s="1">
        <v>4.5</v>
      </c>
    </row>
    <row r="18" spans="1:32" x14ac:dyDescent="0.25">
      <c r="A18" t="s">
        <v>16</v>
      </c>
      <c r="Y18">
        <f>R16+R15</f>
        <v>100</v>
      </c>
      <c r="AE18" s="2">
        <f t="shared" si="0"/>
        <v>100</v>
      </c>
      <c r="AF18" s="1">
        <v>4.5</v>
      </c>
    </row>
    <row r="19" spans="1:32" x14ac:dyDescent="0.25">
      <c r="A19" t="s">
        <v>17</v>
      </c>
      <c r="Q19" s="1">
        <v>4</v>
      </c>
      <c r="AE19">
        <f t="shared" si="0"/>
        <v>4</v>
      </c>
      <c r="AF19" s="1">
        <v>1</v>
      </c>
    </row>
    <row r="20" spans="1:32" x14ac:dyDescent="0.25">
      <c r="A20" t="s">
        <v>34</v>
      </c>
      <c r="U20">
        <f>SUM(T26:T30) + T25</f>
        <v>25.5</v>
      </c>
      <c r="AE20">
        <f t="shared" si="0"/>
        <v>25.5</v>
      </c>
      <c r="AF20" s="1">
        <v>5</v>
      </c>
    </row>
    <row r="21" spans="1:32" x14ac:dyDescent="0.25">
      <c r="A21" t="s">
        <v>35</v>
      </c>
      <c r="E21">
        <f>U20</f>
        <v>25.5</v>
      </c>
      <c r="AE21">
        <f t="shared" si="0"/>
        <v>25.5</v>
      </c>
      <c r="AF21" s="1">
        <v>5</v>
      </c>
    </row>
    <row r="22" spans="1:32" x14ac:dyDescent="0.25">
      <c r="A22" t="s">
        <v>19</v>
      </c>
      <c r="E22" s="1">
        <v>19</v>
      </c>
      <c r="AE22">
        <f t="shared" si="0"/>
        <v>19</v>
      </c>
      <c r="AF22" s="1">
        <v>2</v>
      </c>
    </row>
    <row r="23" spans="1:32" x14ac:dyDescent="0.25">
      <c r="A23" t="s">
        <v>20</v>
      </c>
      <c r="E23" s="1">
        <v>0.06</v>
      </c>
      <c r="AE23">
        <f t="shared" si="0"/>
        <v>0.06</v>
      </c>
      <c r="AF23" s="1">
        <v>0.02</v>
      </c>
    </row>
    <row r="24" spans="1:32" x14ac:dyDescent="0.25">
      <c r="A24" t="s">
        <v>21</v>
      </c>
      <c r="E24" s="1">
        <v>0.05</v>
      </c>
      <c r="AE24">
        <f t="shared" si="0"/>
        <v>0.05</v>
      </c>
      <c r="AF24" s="1">
        <v>0.04</v>
      </c>
    </row>
    <row r="25" spans="1:32" x14ac:dyDescent="0.25">
      <c r="A25" t="s">
        <v>22</v>
      </c>
      <c r="B25">
        <f>E2</f>
        <v>12</v>
      </c>
      <c r="C25">
        <f>E3</f>
        <v>1.5</v>
      </c>
      <c r="D25">
        <f>E4</f>
        <v>1.7</v>
      </c>
      <c r="F25">
        <f>E6</f>
        <v>1.39</v>
      </c>
      <c r="G25">
        <f>E7</f>
        <v>5</v>
      </c>
      <c r="H25">
        <f>E8</f>
        <v>17</v>
      </c>
      <c r="I25">
        <f>E9</f>
        <v>0.3</v>
      </c>
      <c r="J25">
        <f>E10</f>
        <v>5</v>
      </c>
      <c r="K25">
        <f>E11</f>
        <v>3</v>
      </c>
      <c r="L25">
        <f>E12</f>
        <v>0.9</v>
      </c>
      <c r="M25">
        <f>E13</f>
        <v>0.6</v>
      </c>
      <c r="N25">
        <f>E14</f>
        <v>0.5</v>
      </c>
      <c r="O25" s="1">
        <v>2.5</v>
      </c>
      <c r="S25">
        <f>Q19</f>
        <v>4</v>
      </c>
      <c r="T25">
        <v>6.5</v>
      </c>
      <c r="V25">
        <f>E22</f>
        <v>19</v>
      </c>
      <c r="W25">
        <f>E23</f>
        <v>0.06</v>
      </c>
      <c r="X25">
        <f>E24</f>
        <v>0.05</v>
      </c>
      <c r="Z25">
        <v>1</v>
      </c>
      <c r="AA25">
        <v>3</v>
      </c>
      <c r="AB25">
        <v>1</v>
      </c>
      <c r="AC25">
        <v>10</v>
      </c>
      <c r="AD25">
        <v>4</v>
      </c>
      <c r="AE25">
        <f t="shared" si="0"/>
        <v>100</v>
      </c>
      <c r="AF25" s="1">
        <v>6</v>
      </c>
    </row>
    <row r="26" spans="1:32" x14ac:dyDescent="0.25">
      <c r="A26" t="s">
        <v>23</v>
      </c>
      <c r="T26">
        <v>1</v>
      </c>
      <c r="AE26">
        <f t="shared" si="0"/>
        <v>1</v>
      </c>
      <c r="AF26" s="1">
        <v>0.6</v>
      </c>
    </row>
    <row r="27" spans="1:32" x14ac:dyDescent="0.25">
      <c r="A27" t="s">
        <v>24</v>
      </c>
      <c r="T27">
        <v>3</v>
      </c>
      <c r="AE27">
        <f t="shared" si="0"/>
        <v>3</v>
      </c>
      <c r="AF27" s="1">
        <v>1.4</v>
      </c>
    </row>
    <row r="28" spans="1:32" x14ac:dyDescent="0.25">
      <c r="A28" t="s">
        <v>25</v>
      </c>
      <c r="T28">
        <v>1</v>
      </c>
      <c r="AE28">
        <f t="shared" si="0"/>
        <v>1</v>
      </c>
      <c r="AF28" s="1">
        <v>1</v>
      </c>
    </row>
    <row r="29" spans="1:32" x14ac:dyDescent="0.25">
      <c r="A29" t="s">
        <v>26</v>
      </c>
      <c r="T29">
        <v>10</v>
      </c>
      <c r="AE29">
        <f t="shared" si="0"/>
        <v>10</v>
      </c>
      <c r="AF29" s="1">
        <v>3.8</v>
      </c>
    </row>
    <row r="30" spans="1:32" x14ac:dyDescent="0.25">
      <c r="A30" t="s">
        <v>27</v>
      </c>
      <c r="T30">
        <v>4</v>
      </c>
      <c r="AE30">
        <f t="shared" si="0"/>
        <v>4</v>
      </c>
      <c r="AF30" s="1">
        <v>2.2000000000000002</v>
      </c>
    </row>
    <row r="31" spans="1:32" x14ac:dyDescent="0.25">
      <c r="A31" t="s">
        <v>30</v>
      </c>
      <c r="B31">
        <f t="shared" ref="B31:AD31" si="1">SUM(B2:B30)</f>
        <v>12</v>
      </c>
      <c r="C31">
        <f t="shared" si="1"/>
        <v>1.5</v>
      </c>
      <c r="D31">
        <f t="shared" si="1"/>
        <v>1.7</v>
      </c>
      <c r="E31">
        <f t="shared" si="1"/>
        <v>95.5</v>
      </c>
      <c r="F31">
        <f t="shared" si="1"/>
        <v>1.39</v>
      </c>
      <c r="G31">
        <f t="shared" si="1"/>
        <v>5</v>
      </c>
      <c r="H31">
        <f t="shared" si="1"/>
        <v>17</v>
      </c>
      <c r="I31">
        <f t="shared" si="1"/>
        <v>0.3</v>
      </c>
      <c r="J31">
        <f t="shared" si="1"/>
        <v>5</v>
      </c>
      <c r="K31">
        <f t="shared" si="1"/>
        <v>3</v>
      </c>
      <c r="L31">
        <f t="shared" si="1"/>
        <v>0.9</v>
      </c>
      <c r="M31">
        <f t="shared" si="1"/>
        <v>0.6</v>
      </c>
      <c r="N31">
        <f t="shared" si="1"/>
        <v>0.5</v>
      </c>
      <c r="O31">
        <f t="shared" si="1"/>
        <v>2.5</v>
      </c>
      <c r="P31">
        <f t="shared" si="1"/>
        <v>99.5</v>
      </c>
      <c r="Q31">
        <f t="shared" si="1"/>
        <v>99.5</v>
      </c>
      <c r="R31">
        <f t="shared" si="1"/>
        <v>100</v>
      </c>
      <c r="S31">
        <f t="shared" si="1"/>
        <v>4</v>
      </c>
      <c r="T31">
        <f t="shared" si="1"/>
        <v>25.5</v>
      </c>
      <c r="U31">
        <f t="shared" si="1"/>
        <v>25.5</v>
      </c>
      <c r="V31">
        <f t="shared" si="1"/>
        <v>19</v>
      </c>
      <c r="W31">
        <f t="shared" si="1"/>
        <v>0.06</v>
      </c>
      <c r="X31">
        <f t="shared" si="1"/>
        <v>0.05</v>
      </c>
      <c r="Y31">
        <f t="shared" si="1"/>
        <v>100</v>
      </c>
      <c r="Z31">
        <f t="shared" si="1"/>
        <v>1</v>
      </c>
      <c r="AA31">
        <f t="shared" si="1"/>
        <v>3</v>
      </c>
      <c r="AB31">
        <f t="shared" si="1"/>
        <v>1</v>
      </c>
      <c r="AC31">
        <f t="shared" si="1"/>
        <v>10</v>
      </c>
      <c r="AD31">
        <f t="shared" si="1"/>
        <v>4</v>
      </c>
      <c r="AF31" s="3">
        <f>SUM(AF2:AF30)</f>
        <v>100</v>
      </c>
    </row>
    <row r="34" spans="1:2" x14ac:dyDescent="0.25">
      <c r="A34" t="s">
        <v>31</v>
      </c>
      <c r="B34" s="1">
        <v>0.8</v>
      </c>
    </row>
    <row r="35" spans="1:2" x14ac:dyDescent="0.25">
      <c r="A35" t="s">
        <v>32</v>
      </c>
      <c r="B35" s="1">
        <v>0.1</v>
      </c>
    </row>
    <row r="36" spans="1:2" x14ac:dyDescent="0.25">
      <c r="A36" t="s">
        <v>33</v>
      </c>
      <c r="B36" s="1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male</vt:lpstr>
      <vt:lpstr>male volume_corrected_w2</vt:lpstr>
      <vt:lpstr>male volume_corrected_w3</vt:lpstr>
      <vt:lpstr>male volume_corrected_w4</vt:lpstr>
      <vt:lpstr>male_2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François de Kermenguy</dc:creator>
  <dc:description/>
  <cp:lastModifiedBy>François de Kermenguy</cp:lastModifiedBy>
  <cp:revision>2</cp:revision>
  <dcterms:created xsi:type="dcterms:W3CDTF">2020-08-06T14:53:35Z</dcterms:created>
  <dcterms:modified xsi:type="dcterms:W3CDTF">2022-08-17T13:30:21Z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